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harts/chart1.xml" ContentType="application/vnd.openxmlformats-officedocument.drawingml.chart+xml"/>
  <Override PartName="/xl/charts/chart2.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ml.chartshapes+xml"/>
  <Override PartName="/xl/drawings/drawing3.xml" ContentType="application/vnd.openxmlformats-officedocument.drawing+xml"/>
  <Override PartName="/xl/comments2.xml" ContentType="application/vnd.openxmlformats-officedocument.spreadsheetml.comments+xml"/>
  <Override PartName="/xl/charts/chart3.xml" ContentType="application/vnd.openxmlformats-officedocument.drawingml.chart+xml"/>
  <Override PartName="/xl/charts/chart4.xml" ContentType="application/vnd.openxmlformats-officedocument.drawingml.chart+xml"/>
  <Override PartName="/xl/charts/style2.xml" ContentType="application/vnd.ms-office.chartstyle+xml"/>
  <Override PartName="/xl/charts/colors2.xml" ContentType="application/vnd.ms-office.chartcolorstyle+xml"/>
  <Override PartName="/xl/drawings/drawing4.xml" ContentType="application/vnd.openxmlformats-officedocument.drawingml.chartshapes+xml"/>
  <Override PartName="/xl/drawings/drawing5.xml" ContentType="application/vnd.openxmlformats-officedocument.drawing+xml"/>
  <Override PartName="/xl/comments3.xml" ContentType="application/vnd.openxmlformats-officedocument.spreadsheetml.comments+xml"/>
  <Override PartName="/xl/charts/chart5.xml" ContentType="application/vnd.openxmlformats-officedocument.drawingml.chart+xml"/>
  <Override PartName="/xl/charts/chart6.xml" ContentType="application/vnd.openxmlformats-officedocument.drawingml.chart+xml"/>
  <Override PartName="/xl/charts/style3.xml" ContentType="application/vnd.ms-office.chartstyle+xml"/>
  <Override PartName="/xl/charts/colors3.xml" ContentType="application/vnd.ms-office.chartcolorstyle+xml"/>
  <Override PartName="/xl/drawings/drawing6.xml" ContentType="application/vnd.openxmlformats-officedocument.drawingml.chartshapes+xml"/>
  <Override PartName="/xl/drawings/drawing7.xml" ContentType="application/vnd.openxmlformats-officedocument.drawing+xml"/>
  <Override PartName="/xl/comments4.xml" ContentType="application/vnd.openxmlformats-officedocument.spreadsheetml.comments+xml"/>
  <Override PartName="/xl/charts/chart7.xml" ContentType="application/vnd.openxmlformats-officedocument.drawingml.chart+xml"/>
  <Override PartName="/xl/charts/chart8.xml" ContentType="application/vnd.openxmlformats-officedocument.drawingml.chart+xml"/>
  <Override PartName="/xl/charts/style4.xml" ContentType="application/vnd.ms-office.chartstyle+xml"/>
  <Override PartName="/xl/charts/colors4.xml" ContentType="application/vnd.ms-office.chartcolorstyle+xml"/>
  <Override PartName="/xl/drawings/drawing8.xml" ContentType="application/vnd.openxmlformats-officedocument.drawingml.chartshapes+xml"/>
  <Override PartName="/xl/drawings/drawing9.xml" ContentType="application/vnd.openxmlformats-officedocument.drawing+xml"/>
  <Override PartName="/xl/comments5.xml" ContentType="application/vnd.openxmlformats-officedocument.spreadsheetml.comments+xml"/>
  <Override PartName="/xl/threadedComments/threadedComment1.xml" ContentType="application/vnd.ms-excel.threadedcomments+xml"/>
  <Override PartName="/xl/comments6.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codeName="ThisWorkbook"/>
  <mc:AlternateContent xmlns:mc="http://schemas.openxmlformats.org/markup-compatibility/2006">
    <mc:Choice Requires="x15">
      <x15ac:absPath xmlns:x15ac="http://schemas.microsoft.com/office/spreadsheetml/2010/11/ac" url="H:\Steamship\IGG Stuff\CSWG\"/>
    </mc:Choice>
  </mc:AlternateContent>
  <xr:revisionPtr revIDLastSave="0" documentId="8_{F6BA3025-F6D7-47F0-9C97-738470A1A9E2}" xr6:coauthVersionLast="47" xr6:coauthVersionMax="47" xr10:uidLastSave="{00000000-0000-0000-0000-000000000000}"/>
  <bookViews>
    <workbookView xWindow="-28920" yWindow="-120" windowWidth="29040" windowHeight="15840" firstSheet="1" activeTab="1" xr2:uid="{00000000-000D-0000-FFFF-FFFF00000000}"/>
  </bookViews>
  <sheets>
    <sheet name="Polar Overview (dark mode)" sheetId="8" r:id="rId1"/>
    <sheet name="Polar Overview" sheetId="7" r:id="rId2"/>
    <sheet name="Overview (dark mode)" sheetId="6" r:id="rId3"/>
    <sheet name="Overview" sheetId="2" r:id="rId4"/>
    <sheet name="Tphi estimator" sheetId="5" r:id="rId5"/>
    <sheet name="Calculations" sheetId="1" r:id="rId6"/>
    <sheet name="Change log" sheetId="3" r:id="rId7"/>
  </sheets>
  <definedNames>
    <definedName name="_xlnm.Print_Area" localSheetId="3">Overview!$A$1:$J$51</definedName>
    <definedName name="_xlnm.Print_Area" localSheetId="2">'Overview (dark mode)'!$A$1:$J$51</definedName>
    <definedName name="_xlnm.Print_Area" localSheetId="1">'Polar Overview'!$A$1:$J$51</definedName>
    <definedName name="_xlnm.Print_Area" localSheetId="0">'Polar Overview (dark mode)'!$A$1:$J$51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20" i="2" l="1"/>
  <c r="BR225" i="1"/>
  <c r="BR226" i="1"/>
  <c r="BR227" i="1"/>
  <c r="BR228" i="1"/>
  <c r="BR229" i="1"/>
  <c r="BR230" i="1"/>
  <c r="BR231" i="1"/>
  <c r="BR232" i="1"/>
  <c r="BR233" i="1"/>
  <c r="BR234" i="1"/>
  <c r="BR235" i="1"/>
  <c r="BR236" i="1"/>
  <c r="BR237" i="1"/>
  <c r="BR238" i="1"/>
  <c r="BR239" i="1"/>
  <c r="BR240" i="1"/>
  <c r="BR241" i="1"/>
  <c r="BR242" i="1"/>
  <c r="BR243" i="1"/>
  <c r="BR244" i="1"/>
  <c r="BR245" i="1"/>
  <c r="BR246" i="1"/>
  <c r="BR247" i="1"/>
  <c r="BR248" i="1"/>
  <c r="BR249" i="1"/>
  <c r="BR250" i="1"/>
  <c r="BR251" i="1"/>
  <c r="BR252" i="1"/>
  <c r="BR253" i="1"/>
  <c r="BR254" i="1"/>
  <c r="BR255" i="1"/>
  <c r="BR256" i="1"/>
  <c r="BR257" i="1"/>
  <c r="BR258" i="1"/>
  <c r="BR259" i="1"/>
  <c r="BR260" i="1"/>
  <c r="BR261" i="1"/>
  <c r="BR262" i="1"/>
  <c r="BR263" i="1"/>
  <c r="BR264" i="1"/>
  <c r="BR265" i="1"/>
  <c r="BR266" i="1"/>
  <c r="BR267" i="1"/>
  <c r="BR268" i="1"/>
  <c r="BR269" i="1"/>
  <c r="BR270" i="1"/>
  <c r="BR271" i="1"/>
  <c r="BR272" i="1"/>
  <c r="BR273" i="1"/>
  <c r="BR274" i="1"/>
  <c r="BR275" i="1"/>
  <c r="BR276" i="1"/>
  <c r="BR277" i="1"/>
  <c r="BR278" i="1"/>
  <c r="BR279" i="1"/>
  <c r="BR280" i="1"/>
  <c r="BR281" i="1"/>
  <c r="BR282" i="1"/>
  <c r="BR283" i="1"/>
  <c r="BR284" i="1"/>
  <c r="BR285" i="1"/>
  <c r="BR286" i="1"/>
  <c r="BR287" i="1"/>
  <c r="BR288" i="1"/>
  <c r="BR289" i="1"/>
  <c r="BR290" i="1"/>
  <c r="BR291" i="1"/>
  <c r="BR292" i="1"/>
  <c r="BR293" i="1"/>
  <c r="BR294" i="1"/>
  <c r="BR295" i="1"/>
  <c r="BR296" i="1"/>
  <c r="BR297" i="1"/>
  <c r="BR298" i="1"/>
  <c r="BR299" i="1"/>
  <c r="BR300" i="1"/>
  <c r="BR301" i="1"/>
  <c r="BR302" i="1"/>
  <c r="BR303" i="1"/>
  <c r="BR304" i="1"/>
  <c r="BR305" i="1"/>
  <c r="BR306" i="1"/>
  <c r="BR307" i="1"/>
  <c r="BR308" i="1"/>
  <c r="BR309" i="1"/>
  <c r="BR310" i="1"/>
  <c r="BR311" i="1"/>
  <c r="BR312" i="1"/>
  <c r="BR313" i="1"/>
  <c r="BR314" i="1"/>
  <c r="BR315" i="1"/>
  <c r="BR316" i="1"/>
  <c r="BR317" i="1"/>
  <c r="BR318" i="1"/>
  <c r="BR319" i="1"/>
  <c r="BR320" i="1"/>
  <c r="BR321" i="1"/>
  <c r="BR322" i="1"/>
  <c r="BR323" i="1"/>
  <c r="BR324" i="1"/>
  <c r="BR325" i="1"/>
  <c r="BR326" i="1"/>
  <c r="BR327" i="1"/>
  <c r="BR328" i="1"/>
  <c r="BR329" i="1"/>
  <c r="BR330" i="1"/>
  <c r="BR331" i="1"/>
  <c r="BR332" i="1"/>
  <c r="BR333" i="1"/>
  <c r="BR334" i="1"/>
  <c r="BR335" i="1"/>
  <c r="BR336" i="1"/>
  <c r="BR337" i="1"/>
  <c r="BR338" i="1"/>
  <c r="BR339" i="1"/>
  <c r="BR340" i="1"/>
  <c r="BR341" i="1"/>
  <c r="BR342" i="1"/>
  <c r="BR343" i="1"/>
  <c r="BR344" i="1"/>
  <c r="BR345" i="1"/>
  <c r="BR346" i="1"/>
  <c r="BR347" i="1"/>
  <c r="BR348" i="1"/>
  <c r="BR349" i="1"/>
  <c r="BR350" i="1"/>
  <c r="BR351" i="1"/>
  <c r="BR352" i="1"/>
  <c r="BR353" i="1"/>
  <c r="BR354" i="1"/>
  <c r="BR355" i="1"/>
  <c r="BR356" i="1"/>
  <c r="BR357" i="1"/>
  <c r="BR358" i="1"/>
  <c r="BR359" i="1"/>
  <c r="BR360" i="1"/>
  <c r="BR361" i="1"/>
  <c r="BR362" i="1"/>
  <c r="BR363" i="1"/>
  <c r="BR364" i="1"/>
  <c r="BR365" i="1"/>
  <c r="BR366" i="1"/>
  <c r="BR367" i="1"/>
  <c r="BR368" i="1"/>
  <c r="BR369" i="1"/>
  <c r="BR370" i="1"/>
  <c r="BR371" i="1"/>
  <c r="BR372" i="1"/>
  <c r="BR373" i="1"/>
  <c r="BR374" i="1"/>
  <c r="BR375" i="1"/>
  <c r="BR376" i="1"/>
  <c r="BR377" i="1"/>
  <c r="BR378" i="1"/>
  <c r="BR379" i="1"/>
  <c r="BR380" i="1"/>
  <c r="BR381" i="1"/>
  <c r="BR382" i="1"/>
  <c r="BR383" i="1"/>
  <c r="BR384" i="1"/>
  <c r="BR385" i="1"/>
  <c r="BR386" i="1"/>
  <c r="BR387" i="1"/>
  <c r="BR388" i="1"/>
  <c r="BR389" i="1"/>
  <c r="BR390" i="1"/>
  <c r="BR391" i="1"/>
  <c r="BR392" i="1"/>
  <c r="BR393" i="1"/>
  <c r="BR394" i="1"/>
  <c r="BR395" i="1"/>
  <c r="BR396" i="1"/>
  <c r="BR397" i="1"/>
  <c r="BR398" i="1"/>
  <c r="BR399" i="1"/>
  <c r="BR400" i="1"/>
  <c r="BR401" i="1"/>
  <c r="BR402" i="1"/>
  <c r="BR403" i="1"/>
  <c r="BR404" i="1"/>
  <c r="BR224" i="1"/>
  <c r="BR44" i="1"/>
  <c r="BR45" i="1"/>
  <c r="BR46" i="1"/>
  <c r="BR47" i="1"/>
  <c r="BR48" i="1"/>
  <c r="BR49" i="1"/>
  <c r="BR50" i="1"/>
  <c r="BR51" i="1"/>
  <c r="BR52" i="1"/>
  <c r="BR53" i="1"/>
  <c r="BR54" i="1"/>
  <c r="BR55" i="1"/>
  <c r="BR56" i="1"/>
  <c r="BR57" i="1"/>
  <c r="BR58" i="1"/>
  <c r="BR59" i="1"/>
  <c r="BR60" i="1"/>
  <c r="BR61" i="1"/>
  <c r="BR62" i="1"/>
  <c r="BR63" i="1"/>
  <c r="BR64" i="1"/>
  <c r="BR65" i="1"/>
  <c r="BR66" i="1"/>
  <c r="BR67" i="1"/>
  <c r="BR68" i="1"/>
  <c r="BR69" i="1"/>
  <c r="BR70" i="1"/>
  <c r="BR71" i="1"/>
  <c r="BR72" i="1"/>
  <c r="BR73" i="1"/>
  <c r="BR74" i="1"/>
  <c r="BR75" i="1"/>
  <c r="BR76" i="1"/>
  <c r="BR77" i="1"/>
  <c r="BR78" i="1"/>
  <c r="BR79" i="1"/>
  <c r="BR80" i="1"/>
  <c r="BR81" i="1"/>
  <c r="BR82" i="1"/>
  <c r="BR83" i="1"/>
  <c r="BR84" i="1"/>
  <c r="BR85" i="1"/>
  <c r="BR86" i="1"/>
  <c r="BR87" i="1"/>
  <c r="BR88" i="1"/>
  <c r="BR89" i="1"/>
  <c r="BR90" i="1"/>
  <c r="BR91" i="1"/>
  <c r="BR92" i="1"/>
  <c r="BR93" i="1"/>
  <c r="BR94" i="1"/>
  <c r="BR95" i="1"/>
  <c r="BR96" i="1"/>
  <c r="BR97" i="1"/>
  <c r="BR98" i="1"/>
  <c r="BR99" i="1"/>
  <c r="BR100" i="1"/>
  <c r="BR101" i="1"/>
  <c r="BR102" i="1"/>
  <c r="BR103" i="1"/>
  <c r="BR104" i="1"/>
  <c r="BR105" i="1"/>
  <c r="BR106" i="1"/>
  <c r="BR107" i="1"/>
  <c r="BR108" i="1"/>
  <c r="BR109" i="1"/>
  <c r="BR110" i="1"/>
  <c r="BR111" i="1"/>
  <c r="BR112" i="1"/>
  <c r="BR113" i="1"/>
  <c r="BR114" i="1"/>
  <c r="BR115" i="1"/>
  <c r="BR116" i="1"/>
  <c r="BR117" i="1"/>
  <c r="BR118" i="1"/>
  <c r="BR119" i="1"/>
  <c r="BR120" i="1"/>
  <c r="BR121" i="1"/>
  <c r="BR122" i="1"/>
  <c r="BR123" i="1"/>
  <c r="BR124" i="1"/>
  <c r="BR125" i="1"/>
  <c r="BR126" i="1"/>
  <c r="BR127" i="1"/>
  <c r="BR128" i="1"/>
  <c r="BR129" i="1"/>
  <c r="BR130" i="1"/>
  <c r="BR131" i="1"/>
  <c r="BR132" i="1"/>
  <c r="BR133" i="1"/>
  <c r="BR134" i="1"/>
  <c r="BR135" i="1"/>
  <c r="BR136" i="1"/>
  <c r="BR137" i="1"/>
  <c r="BR138" i="1"/>
  <c r="BR139" i="1"/>
  <c r="BR140" i="1"/>
  <c r="BR141" i="1"/>
  <c r="BR142" i="1"/>
  <c r="BR143" i="1"/>
  <c r="BR144" i="1"/>
  <c r="BR145" i="1"/>
  <c r="BR146" i="1"/>
  <c r="BR147" i="1"/>
  <c r="BR148" i="1"/>
  <c r="BR149" i="1"/>
  <c r="BR150" i="1"/>
  <c r="BR151" i="1"/>
  <c r="BR152" i="1"/>
  <c r="BR153" i="1"/>
  <c r="BR154" i="1"/>
  <c r="BR155" i="1"/>
  <c r="BR156" i="1"/>
  <c r="BR157" i="1"/>
  <c r="BR158" i="1"/>
  <c r="BR159" i="1"/>
  <c r="BR160" i="1"/>
  <c r="BR161" i="1"/>
  <c r="BR162" i="1"/>
  <c r="BR163" i="1"/>
  <c r="BR164" i="1"/>
  <c r="BR165" i="1"/>
  <c r="BR166" i="1"/>
  <c r="BR167" i="1"/>
  <c r="BR168" i="1"/>
  <c r="BR169" i="1"/>
  <c r="BR170" i="1"/>
  <c r="BR171" i="1"/>
  <c r="BR172" i="1"/>
  <c r="BR173" i="1"/>
  <c r="BR174" i="1"/>
  <c r="BR175" i="1"/>
  <c r="BR176" i="1"/>
  <c r="BR177" i="1"/>
  <c r="BR178" i="1"/>
  <c r="BR179" i="1"/>
  <c r="BR180" i="1"/>
  <c r="BR181" i="1"/>
  <c r="BR182" i="1"/>
  <c r="BR183" i="1"/>
  <c r="BR184" i="1"/>
  <c r="BR185" i="1"/>
  <c r="BR186" i="1"/>
  <c r="BR187" i="1"/>
  <c r="BR188" i="1"/>
  <c r="BR189" i="1"/>
  <c r="BR190" i="1"/>
  <c r="BR191" i="1"/>
  <c r="BR192" i="1"/>
  <c r="BR193" i="1"/>
  <c r="BR194" i="1"/>
  <c r="BR195" i="1"/>
  <c r="BR196" i="1"/>
  <c r="BR197" i="1"/>
  <c r="BR198" i="1"/>
  <c r="BR199" i="1"/>
  <c r="BR200" i="1"/>
  <c r="BR201" i="1"/>
  <c r="BR202" i="1"/>
  <c r="BR203" i="1"/>
  <c r="BR204" i="1"/>
  <c r="BR205" i="1"/>
  <c r="BR206" i="1"/>
  <c r="BR207" i="1"/>
  <c r="BR208" i="1"/>
  <c r="BR209" i="1"/>
  <c r="BR210" i="1"/>
  <c r="BR211" i="1"/>
  <c r="BR212" i="1"/>
  <c r="BR213" i="1"/>
  <c r="BR214" i="1"/>
  <c r="BR215" i="1"/>
  <c r="BR216" i="1"/>
  <c r="BR217" i="1"/>
  <c r="BR218" i="1"/>
  <c r="BR219" i="1"/>
  <c r="BR220" i="1"/>
  <c r="BR221" i="1"/>
  <c r="BR222" i="1"/>
  <c r="BR43" i="1"/>
  <c r="BM35" i="1"/>
  <c r="J1" i="2" l="1"/>
  <c r="J1" i="6"/>
  <c r="J1" i="7"/>
  <c r="J1" i="8"/>
  <c r="A17" i="7"/>
  <c r="A12" i="7"/>
  <c r="A1" i="7"/>
  <c r="A17" i="8"/>
  <c r="A12" i="8"/>
  <c r="A1" i="8"/>
  <c r="A17" i="2"/>
  <c r="A12" i="2"/>
  <c r="A1" i="2"/>
  <c r="A17" i="6"/>
  <c r="A1" i="6"/>
  <c r="A12" i="6"/>
  <c r="D28" i="8"/>
  <c r="D29" i="8"/>
  <c r="D28" i="7"/>
  <c r="D29" i="7"/>
  <c r="I3" i="5"/>
  <c r="E18" i="7" l="1"/>
  <c r="J18" i="7" s="1"/>
  <c r="E18" i="8"/>
  <c r="D27" i="8"/>
  <c r="E20" i="7" l="1"/>
  <c r="J18" i="8"/>
  <c r="J20" i="8" s="1"/>
  <c r="E19" i="8"/>
  <c r="C7" i="1" a="1"/>
  <c r="C10" i="1" a="1"/>
  <c r="C4" i="1" a="1"/>
  <c r="C8" i="1" a="1"/>
  <c r="C11" i="1" a="1"/>
  <c r="E20" i="8" l="1"/>
  <c r="J19" i="8" s="1"/>
  <c r="C10" i="1"/>
  <c r="C11" i="1"/>
  <c r="C8" i="1"/>
  <c r="C7" i="1"/>
  <c r="C4" i="1"/>
  <c r="D27" i="7"/>
  <c r="BA42" i="1"/>
  <c r="AY42" i="1" l="1"/>
  <c r="E19" i="7"/>
  <c r="J20" i="7"/>
  <c r="J19" i="7" l="1"/>
  <c r="AU42" i="1" l="1"/>
  <c r="AD43" i="1" l="1"/>
  <c r="AD44" i="1"/>
  <c r="AE44" i="1"/>
  <c r="AD45" i="1"/>
  <c r="AE45" i="1"/>
  <c r="AD46" i="1"/>
  <c r="AE46" i="1"/>
  <c r="AD47" i="1"/>
  <c r="AE47" i="1"/>
  <c r="AD48" i="1"/>
  <c r="AE48" i="1"/>
  <c r="AD49" i="1"/>
  <c r="AE49" i="1"/>
  <c r="AD50" i="1"/>
  <c r="AE50" i="1"/>
  <c r="AD51" i="1"/>
  <c r="AE51" i="1"/>
  <c r="AD52" i="1"/>
  <c r="AE52" i="1"/>
  <c r="AD53" i="1"/>
  <c r="AE53" i="1"/>
  <c r="AD54" i="1"/>
  <c r="AE54" i="1"/>
  <c r="AE43" i="1"/>
  <c r="AI48" i="1"/>
  <c r="AI47" i="1"/>
  <c r="AI46" i="1"/>
  <c r="AI45" i="1"/>
  <c r="AI44" i="1"/>
  <c r="AI43" i="1"/>
  <c r="AF44" i="1"/>
  <c r="AF46" i="1"/>
  <c r="AF47" i="1"/>
  <c r="AF49" i="1"/>
  <c r="AF50" i="1"/>
  <c r="AF52" i="1"/>
  <c r="AF53" i="1"/>
  <c r="AF43" i="1"/>
  <c r="E19" i="6" l="1"/>
  <c r="E18" i="6"/>
  <c r="J18" i="6" s="1"/>
  <c r="J20" i="6" s="1"/>
  <c r="E20" i="6" l="1"/>
  <c r="J19" i="6" s="1"/>
  <c r="C208" i="1" l="1"/>
  <c r="C207" i="1"/>
  <c r="C17" i="1" l="1"/>
  <c r="C242" i="1" l="1"/>
  <c r="F242" i="1"/>
  <c r="G242" i="1"/>
  <c r="C243" i="1"/>
  <c r="F243" i="1"/>
  <c r="G243" i="1"/>
  <c r="C244" i="1"/>
  <c r="F244" i="1"/>
  <c r="G244" i="1"/>
  <c r="C245" i="1"/>
  <c r="F245" i="1"/>
  <c r="G245" i="1"/>
  <c r="C246" i="1"/>
  <c r="F246" i="1"/>
  <c r="G246" i="1"/>
  <c r="C247" i="1"/>
  <c r="F247" i="1"/>
  <c r="G247" i="1"/>
  <c r="C248" i="1"/>
  <c r="F248" i="1"/>
  <c r="G248" i="1"/>
  <c r="C249" i="1"/>
  <c r="F249" i="1"/>
  <c r="G249" i="1"/>
  <c r="C250" i="1"/>
  <c r="F250" i="1"/>
  <c r="G250" i="1"/>
  <c r="C251" i="1"/>
  <c r="F251" i="1"/>
  <c r="G251" i="1"/>
  <c r="C252" i="1"/>
  <c r="F252" i="1"/>
  <c r="G252" i="1"/>
  <c r="I203" i="1"/>
  <c r="I42" i="1"/>
  <c r="A38" i="1"/>
  <c r="C238" i="1" l="1"/>
  <c r="C237" i="1" s="1"/>
  <c r="C241" i="1"/>
  <c r="F241" i="1"/>
  <c r="G241" i="1"/>
  <c r="E238" i="1" l="1"/>
  <c r="D238" i="1"/>
  <c r="D237" i="1"/>
  <c r="E237" i="1"/>
  <c r="E17" i="1" l="1"/>
  <c r="D17" i="1"/>
  <c r="H42" i="1"/>
  <c r="G42" i="1"/>
  <c r="F42" i="1"/>
  <c r="E42" i="1"/>
  <c r="G36" i="1" l="1"/>
  <c r="H36" i="1"/>
  <c r="I36" i="1"/>
  <c r="F36" i="1"/>
  <c r="C213" i="1" l="1"/>
  <c r="D213" i="1" s="1"/>
  <c r="E213" i="1"/>
  <c r="F213" i="1" s="1"/>
  <c r="A216" i="1"/>
  <c r="D217" i="1"/>
  <c r="E217" i="1"/>
  <c r="D218" i="1"/>
  <c r="E218" i="1"/>
  <c r="D219" i="1"/>
  <c r="E219" i="1"/>
  <c r="D220" i="1"/>
  <c r="E220" i="1"/>
  <c r="D221" i="1"/>
  <c r="E221" i="1"/>
  <c r="D222" i="1"/>
  <c r="E222" i="1"/>
  <c r="C223" i="1"/>
  <c r="E223" i="1" s="1"/>
  <c r="A228" i="1"/>
  <c r="D229" i="1"/>
  <c r="E229" i="1"/>
  <c r="C236" i="1"/>
  <c r="E18" i="2"/>
  <c r="C6" i="1" a="1"/>
  <c r="C6" i="1" l="1"/>
  <c r="J18" i="2"/>
  <c r="E19" i="2" s="1"/>
  <c r="E20" i="2"/>
  <c r="J19" i="2" s="1"/>
  <c r="D223" i="1"/>
  <c r="C224" i="1"/>
  <c r="E224" i="1" s="1"/>
  <c r="C212" i="1"/>
  <c r="D212" i="1" s="1"/>
  <c r="E212" i="1" s="1"/>
  <c r="F212" i="1" s="1"/>
  <c r="F217" i="1" s="1"/>
  <c r="G212" i="1"/>
  <c r="H212" i="1" s="1"/>
  <c r="I212" i="1" s="1"/>
  <c r="J212" i="1" s="1"/>
  <c r="J207" i="1" s="1"/>
  <c r="D236" i="1"/>
  <c r="E236" i="1"/>
  <c r="C235" i="1"/>
  <c r="C225" i="1"/>
  <c r="C12" i="1" a="1"/>
  <c r="C9" i="1" a="1"/>
  <c r="C12" i="1" l="1"/>
  <c r="E18" i="1" s="1"/>
  <c r="C9" i="1"/>
  <c r="C27" i="1"/>
  <c r="C32" i="1"/>
  <c r="C226" i="1"/>
  <c r="D226" i="1" s="1"/>
  <c r="D235" i="1"/>
  <c r="E235" i="1"/>
  <c r="D224" i="1"/>
  <c r="F224" i="1" s="1"/>
  <c r="G219" i="1"/>
  <c r="F222" i="1"/>
  <c r="G218" i="1"/>
  <c r="F221" i="1"/>
  <c r="F219" i="1"/>
  <c r="G222" i="1"/>
  <c r="G217" i="1"/>
  <c r="F223" i="1"/>
  <c r="F218" i="1"/>
  <c r="G221" i="1"/>
  <c r="F220" i="1"/>
  <c r="G223" i="1"/>
  <c r="G220" i="1"/>
  <c r="D225" i="1"/>
  <c r="E225" i="1"/>
  <c r="C5" i="1" a="1"/>
  <c r="BE225" i="1" l="1"/>
  <c r="BE233" i="1"/>
  <c r="BE241" i="1"/>
  <c r="BE249" i="1"/>
  <c r="BE257" i="1"/>
  <c r="BE265" i="1"/>
  <c r="BE273" i="1"/>
  <c r="BE281" i="1"/>
  <c r="BE289" i="1"/>
  <c r="BE297" i="1"/>
  <c r="BE305" i="1"/>
  <c r="BE313" i="1"/>
  <c r="BE321" i="1"/>
  <c r="BE329" i="1"/>
  <c r="BE337" i="1"/>
  <c r="BE345" i="1"/>
  <c r="BE353" i="1"/>
  <c r="BE361" i="1"/>
  <c r="BE369" i="1"/>
  <c r="BE377" i="1"/>
  <c r="BE385" i="1"/>
  <c r="BE393" i="1"/>
  <c r="BE401" i="1"/>
  <c r="BE226" i="1"/>
  <c r="BE234" i="1"/>
  <c r="BE242" i="1"/>
  <c r="BE250" i="1"/>
  <c r="BE258" i="1"/>
  <c r="BE266" i="1"/>
  <c r="BE274" i="1"/>
  <c r="BE282" i="1"/>
  <c r="BE290" i="1"/>
  <c r="BE298" i="1"/>
  <c r="BE306" i="1"/>
  <c r="BE314" i="1"/>
  <c r="BE322" i="1"/>
  <c r="BE330" i="1"/>
  <c r="BE338" i="1"/>
  <c r="BE346" i="1"/>
  <c r="BE354" i="1"/>
  <c r="BE362" i="1"/>
  <c r="BE370" i="1"/>
  <c r="BE378" i="1"/>
  <c r="BE386" i="1"/>
  <c r="BE394" i="1"/>
  <c r="BE227" i="1"/>
  <c r="BE235" i="1"/>
  <c r="BE243" i="1"/>
  <c r="BE251" i="1"/>
  <c r="BE259" i="1"/>
  <c r="BE267" i="1"/>
  <c r="BE275" i="1"/>
  <c r="BE283" i="1"/>
  <c r="BE291" i="1"/>
  <c r="BE299" i="1"/>
  <c r="BE307" i="1"/>
  <c r="BE315" i="1"/>
  <c r="BE323" i="1"/>
  <c r="BE331" i="1"/>
  <c r="BE339" i="1"/>
  <c r="BE347" i="1"/>
  <c r="BE355" i="1"/>
  <c r="BE363" i="1"/>
  <c r="BE371" i="1"/>
  <c r="BE379" i="1"/>
  <c r="BE387" i="1"/>
  <c r="BE395" i="1"/>
  <c r="BE403" i="1"/>
  <c r="BE388" i="1"/>
  <c r="BE404" i="1"/>
  <c r="BE333" i="1"/>
  <c r="BE373" i="1"/>
  <c r="BE397" i="1"/>
  <c r="BE238" i="1"/>
  <c r="BE278" i="1"/>
  <c r="BE310" i="1"/>
  <c r="BE334" i="1"/>
  <c r="BE358" i="1"/>
  <c r="BE382" i="1"/>
  <c r="BE248" i="1"/>
  <c r="BE272" i="1"/>
  <c r="BE304" i="1"/>
  <c r="BE344" i="1"/>
  <c r="BE384" i="1"/>
  <c r="BE228" i="1"/>
  <c r="BE236" i="1"/>
  <c r="BE244" i="1"/>
  <c r="BE252" i="1"/>
  <c r="BE260" i="1"/>
  <c r="BE268" i="1"/>
  <c r="BE276" i="1"/>
  <c r="BE284" i="1"/>
  <c r="BE292" i="1"/>
  <c r="BE300" i="1"/>
  <c r="BE308" i="1"/>
  <c r="BE316" i="1"/>
  <c r="BE324" i="1"/>
  <c r="BE332" i="1"/>
  <c r="BE340" i="1"/>
  <c r="BE348" i="1"/>
  <c r="BE356" i="1"/>
  <c r="BE364" i="1"/>
  <c r="BE372" i="1"/>
  <c r="BE380" i="1"/>
  <c r="BE396" i="1"/>
  <c r="BE325" i="1"/>
  <c r="BE357" i="1"/>
  <c r="BE381" i="1"/>
  <c r="BE230" i="1"/>
  <c r="BE254" i="1"/>
  <c r="BE262" i="1"/>
  <c r="BE270" i="1"/>
  <c r="BE286" i="1"/>
  <c r="BE302" i="1"/>
  <c r="BE326" i="1"/>
  <c r="BE350" i="1"/>
  <c r="BE374" i="1"/>
  <c r="BE398" i="1"/>
  <c r="BE232" i="1"/>
  <c r="BE288" i="1"/>
  <c r="BE312" i="1"/>
  <c r="BE336" i="1"/>
  <c r="BE368" i="1"/>
  <c r="BE402" i="1"/>
  <c r="BE229" i="1"/>
  <c r="BE237" i="1"/>
  <c r="BE245" i="1"/>
  <c r="BE253" i="1"/>
  <c r="BE261" i="1"/>
  <c r="BE269" i="1"/>
  <c r="BE277" i="1"/>
  <c r="BE285" i="1"/>
  <c r="BE293" i="1"/>
  <c r="BE301" i="1"/>
  <c r="BE309" i="1"/>
  <c r="BE317" i="1"/>
  <c r="BE341" i="1"/>
  <c r="BE349" i="1"/>
  <c r="BE365" i="1"/>
  <c r="BE389" i="1"/>
  <c r="BE246" i="1"/>
  <c r="BE294" i="1"/>
  <c r="BE318" i="1"/>
  <c r="BE342" i="1"/>
  <c r="BE366" i="1"/>
  <c r="BE390" i="1"/>
  <c r="BE240" i="1"/>
  <c r="BE296" i="1"/>
  <c r="BE328" i="1"/>
  <c r="BE360" i="1"/>
  <c r="BE392" i="1"/>
  <c r="BE231" i="1"/>
  <c r="BE239" i="1"/>
  <c r="BE247" i="1"/>
  <c r="BE255" i="1"/>
  <c r="BE263" i="1"/>
  <c r="BE271" i="1"/>
  <c r="BE279" i="1"/>
  <c r="BE287" i="1"/>
  <c r="BE295" i="1"/>
  <c r="BE303" i="1"/>
  <c r="BE311" i="1"/>
  <c r="BE319" i="1"/>
  <c r="BE327" i="1"/>
  <c r="BE335" i="1"/>
  <c r="BE343" i="1"/>
  <c r="BE351" i="1"/>
  <c r="BE359" i="1"/>
  <c r="BE367" i="1"/>
  <c r="BE375" i="1"/>
  <c r="BE383" i="1"/>
  <c r="BE391" i="1"/>
  <c r="BE399" i="1"/>
  <c r="BE256" i="1"/>
  <c r="BE264" i="1"/>
  <c r="BE280" i="1"/>
  <c r="BE320" i="1"/>
  <c r="BE352" i="1"/>
  <c r="BE376" i="1"/>
  <c r="BE400" i="1"/>
  <c r="BE224" i="1"/>
  <c r="BE44" i="1"/>
  <c r="BE52" i="1"/>
  <c r="BE60" i="1"/>
  <c r="BE68" i="1"/>
  <c r="BE76" i="1"/>
  <c r="BE84" i="1"/>
  <c r="BE92" i="1"/>
  <c r="BE100" i="1"/>
  <c r="BE108" i="1"/>
  <c r="BE116" i="1"/>
  <c r="BE124" i="1"/>
  <c r="BE132" i="1"/>
  <c r="BE140" i="1"/>
  <c r="BE148" i="1"/>
  <c r="BE156" i="1"/>
  <c r="BE164" i="1"/>
  <c r="BE172" i="1"/>
  <c r="BE180" i="1"/>
  <c r="BE188" i="1"/>
  <c r="BE196" i="1"/>
  <c r="BE204" i="1"/>
  <c r="BE212" i="1"/>
  <c r="BE220" i="1"/>
  <c r="BE45" i="1"/>
  <c r="BE53" i="1"/>
  <c r="BE61" i="1"/>
  <c r="BE69" i="1"/>
  <c r="BE77" i="1"/>
  <c r="BE85" i="1"/>
  <c r="BE93" i="1"/>
  <c r="BE101" i="1"/>
  <c r="BE109" i="1"/>
  <c r="BE117" i="1"/>
  <c r="BE141" i="1"/>
  <c r="BE165" i="1"/>
  <c r="BE181" i="1"/>
  <c r="BE221" i="1"/>
  <c r="BE46" i="1"/>
  <c r="BE54" i="1"/>
  <c r="BE62" i="1"/>
  <c r="BE70" i="1"/>
  <c r="BE78" i="1"/>
  <c r="BE86" i="1"/>
  <c r="BE94" i="1"/>
  <c r="BE102" i="1"/>
  <c r="BE110" i="1"/>
  <c r="BE118" i="1"/>
  <c r="BE126" i="1"/>
  <c r="BE134" i="1"/>
  <c r="BE142" i="1"/>
  <c r="BE150" i="1"/>
  <c r="BE158" i="1"/>
  <c r="BE166" i="1"/>
  <c r="BE174" i="1"/>
  <c r="BE182" i="1"/>
  <c r="BE190" i="1"/>
  <c r="BE198" i="1"/>
  <c r="BE206" i="1"/>
  <c r="BE214" i="1"/>
  <c r="BE222" i="1"/>
  <c r="BE136" i="1"/>
  <c r="BE152" i="1"/>
  <c r="BE176" i="1"/>
  <c r="BE192" i="1"/>
  <c r="BE216" i="1"/>
  <c r="BE57" i="1"/>
  <c r="BE81" i="1"/>
  <c r="BE105" i="1"/>
  <c r="BE129" i="1"/>
  <c r="BE153" i="1"/>
  <c r="BE177" i="1"/>
  <c r="BE201" i="1"/>
  <c r="BE125" i="1"/>
  <c r="BE205" i="1"/>
  <c r="BE47" i="1"/>
  <c r="BE55" i="1"/>
  <c r="BE63" i="1"/>
  <c r="BE71" i="1"/>
  <c r="BE79" i="1"/>
  <c r="BE87" i="1"/>
  <c r="BE95" i="1"/>
  <c r="BE103" i="1"/>
  <c r="BE111" i="1"/>
  <c r="BE119" i="1"/>
  <c r="BE127" i="1"/>
  <c r="BE135" i="1"/>
  <c r="BE143" i="1"/>
  <c r="BE151" i="1"/>
  <c r="BE159" i="1"/>
  <c r="BE167" i="1"/>
  <c r="BE175" i="1"/>
  <c r="BE183" i="1"/>
  <c r="BE191" i="1"/>
  <c r="BE199" i="1"/>
  <c r="BE207" i="1"/>
  <c r="BE215" i="1"/>
  <c r="BE120" i="1"/>
  <c r="BE168" i="1"/>
  <c r="BE200" i="1"/>
  <c r="BE49" i="1"/>
  <c r="BE73" i="1"/>
  <c r="BE89" i="1"/>
  <c r="BE113" i="1"/>
  <c r="BE137" i="1"/>
  <c r="BE161" i="1"/>
  <c r="BE193" i="1"/>
  <c r="BE209" i="1"/>
  <c r="BE149" i="1"/>
  <c r="BE173" i="1"/>
  <c r="BE213" i="1"/>
  <c r="BE48" i="1"/>
  <c r="BE56" i="1"/>
  <c r="BE64" i="1"/>
  <c r="BE72" i="1"/>
  <c r="BE80" i="1"/>
  <c r="BE88" i="1"/>
  <c r="BE96" i="1"/>
  <c r="BE104" i="1"/>
  <c r="BE112" i="1"/>
  <c r="BE128" i="1"/>
  <c r="BE144" i="1"/>
  <c r="BE160" i="1"/>
  <c r="BE184" i="1"/>
  <c r="BE208" i="1"/>
  <c r="BE65" i="1"/>
  <c r="BE97" i="1"/>
  <c r="BE121" i="1"/>
  <c r="BE145" i="1"/>
  <c r="BE169" i="1"/>
  <c r="BE185" i="1"/>
  <c r="BE217" i="1"/>
  <c r="BE157" i="1"/>
  <c r="BE197" i="1"/>
  <c r="BE50" i="1"/>
  <c r="BE58" i="1"/>
  <c r="BE66" i="1"/>
  <c r="BE74" i="1"/>
  <c r="BE82" i="1"/>
  <c r="BE90" i="1"/>
  <c r="BE98" i="1"/>
  <c r="BE106" i="1"/>
  <c r="BE114" i="1"/>
  <c r="BE122" i="1"/>
  <c r="BE130" i="1"/>
  <c r="BE138" i="1"/>
  <c r="BE146" i="1"/>
  <c r="BE154" i="1"/>
  <c r="BE162" i="1"/>
  <c r="BE170" i="1"/>
  <c r="BE178" i="1"/>
  <c r="BE186" i="1"/>
  <c r="BE194" i="1"/>
  <c r="BE202" i="1"/>
  <c r="BE210" i="1"/>
  <c r="BE218" i="1"/>
  <c r="BE51" i="1"/>
  <c r="BE59" i="1"/>
  <c r="BE67" i="1"/>
  <c r="BE75" i="1"/>
  <c r="BE83" i="1"/>
  <c r="BE91" i="1"/>
  <c r="BE99" i="1"/>
  <c r="BE107" i="1"/>
  <c r="BE115" i="1"/>
  <c r="BE123" i="1"/>
  <c r="BE131" i="1"/>
  <c r="BE139" i="1"/>
  <c r="BE147" i="1"/>
  <c r="BE155" i="1"/>
  <c r="BE163" i="1"/>
  <c r="BE171" i="1"/>
  <c r="BE179" i="1"/>
  <c r="BE187" i="1"/>
  <c r="BE195" i="1"/>
  <c r="BE203" i="1"/>
  <c r="BE211" i="1"/>
  <c r="BE219" i="1"/>
  <c r="BE133" i="1"/>
  <c r="BE189" i="1"/>
  <c r="BE43" i="1"/>
  <c r="BF43" i="1"/>
  <c r="BG43" i="1"/>
  <c r="BF46" i="1"/>
  <c r="BF110" i="1"/>
  <c r="BF174" i="1"/>
  <c r="BF82" i="1"/>
  <c r="BF147" i="1"/>
  <c r="BF204" i="1"/>
  <c r="BF55" i="1"/>
  <c r="BF119" i="1"/>
  <c r="BF183" i="1"/>
  <c r="BF162" i="1"/>
  <c r="BF124" i="1"/>
  <c r="BF205" i="1"/>
  <c r="BF104" i="1"/>
  <c r="BF168" i="1"/>
  <c r="BF122" i="1"/>
  <c r="BF187" i="1"/>
  <c r="BF93" i="1"/>
  <c r="BF73" i="1"/>
  <c r="BF137" i="1"/>
  <c r="BF201" i="1"/>
  <c r="BF202" i="1"/>
  <c r="BF84" i="1"/>
  <c r="BF157" i="1"/>
  <c r="BF189" i="1"/>
  <c r="BF89" i="1"/>
  <c r="BF91" i="1"/>
  <c r="BF50" i="1"/>
  <c r="BF113" i="1"/>
  <c r="BF222" i="1"/>
  <c r="BF60" i="1"/>
  <c r="BF57" i="1"/>
  <c r="BF54" i="1"/>
  <c r="BF118" i="1"/>
  <c r="BF182" i="1"/>
  <c r="BF106" i="1"/>
  <c r="BF171" i="1"/>
  <c r="BF45" i="1"/>
  <c r="BF63" i="1"/>
  <c r="BF127" i="1"/>
  <c r="BF191" i="1"/>
  <c r="BF194" i="1"/>
  <c r="BF156" i="1"/>
  <c r="BF48" i="1"/>
  <c r="BF112" i="1"/>
  <c r="BF176" i="1"/>
  <c r="BF154" i="1"/>
  <c r="BF219" i="1"/>
  <c r="BF109" i="1"/>
  <c r="BF81" i="1"/>
  <c r="BF145" i="1"/>
  <c r="BF209" i="1"/>
  <c r="BF59" i="1"/>
  <c r="BF116" i="1"/>
  <c r="BF217" i="1"/>
  <c r="BF221" i="1"/>
  <c r="BF188" i="1"/>
  <c r="BF177" i="1"/>
  <c r="BF99" i="1"/>
  <c r="BF98" i="1"/>
  <c r="BF107" i="1"/>
  <c r="BF146" i="1"/>
  <c r="BF62" i="1"/>
  <c r="BF126" i="1"/>
  <c r="BF190" i="1"/>
  <c r="BF138" i="1"/>
  <c r="BF203" i="1"/>
  <c r="BF77" i="1"/>
  <c r="BF71" i="1"/>
  <c r="BF135" i="1"/>
  <c r="BF199" i="1"/>
  <c r="BF51" i="1"/>
  <c r="BF180" i="1"/>
  <c r="BF56" i="1"/>
  <c r="BF120" i="1"/>
  <c r="BF184" i="1"/>
  <c r="BF186" i="1"/>
  <c r="BF68" i="1"/>
  <c r="BF133" i="1"/>
  <c r="BF153" i="1"/>
  <c r="BF148" i="1"/>
  <c r="BF114" i="1"/>
  <c r="BF158" i="1"/>
  <c r="BF103" i="1"/>
  <c r="BF216" i="1"/>
  <c r="BF185" i="1"/>
  <c r="BF117" i="1"/>
  <c r="BF70" i="1"/>
  <c r="BF134" i="1"/>
  <c r="BF198" i="1"/>
  <c r="BF178" i="1"/>
  <c r="BF44" i="1"/>
  <c r="BF125" i="1"/>
  <c r="BF79" i="1"/>
  <c r="BF143" i="1"/>
  <c r="BF207" i="1"/>
  <c r="BF115" i="1"/>
  <c r="BF212" i="1"/>
  <c r="BF64" i="1"/>
  <c r="BF128" i="1"/>
  <c r="BF192" i="1"/>
  <c r="BF218" i="1"/>
  <c r="BF100" i="1"/>
  <c r="BF165" i="1"/>
  <c r="BF97" i="1"/>
  <c r="BF161" i="1"/>
  <c r="BF123" i="1"/>
  <c r="BF94" i="1"/>
  <c r="BF88" i="1"/>
  <c r="BF211" i="1"/>
  <c r="BF78" i="1"/>
  <c r="BF142" i="1"/>
  <c r="BF206" i="1"/>
  <c r="BF210" i="1"/>
  <c r="BF76" i="1"/>
  <c r="BF149" i="1"/>
  <c r="BF87" i="1"/>
  <c r="BF151" i="1"/>
  <c r="BF215" i="1"/>
  <c r="BF163" i="1"/>
  <c r="BF61" i="1"/>
  <c r="BF72" i="1"/>
  <c r="BF136" i="1"/>
  <c r="BF200" i="1"/>
  <c r="BF75" i="1"/>
  <c r="BF132" i="1"/>
  <c r="BF197" i="1"/>
  <c r="BF105" i="1"/>
  <c r="BF169" i="1"/>
  <c r="BF90" i="1"/>
  <c r="BF155" i="1"/>
  <c r="BF220" i="1"/>
  <c r="BF80" i="1"/>
  <c r="BF83" i="1"/>
  <c r="BF49" i="1"/>
  <c r="BF179" i="1"/>
  <c r="BF140" i="1"/>
  <c r="BF167" i="1"/>
  <c r="BF152" i="1"/>
  <c r="BF121" i="1"/>
  <c r="BF86" i="1"/>
  <c r="BF150" i="1"/>
  <c r="BF214" i="1"/>
  <c r="BF67" i="1"/>
  <c r="BF108" i="1"/>
  <c r="BF181" i="1"/>
  <c r="BF95" i="1"/>
  <c r="BF159" i="1"/>
  <c r="BF74" i="1"/>
  <c r="BF195" i="1"/>
  <c r="BF101" i="1"/>
  <c r="BF144" i="1"/>
  <c r="BF208" i="1"/>
  <c r="BF164" i="1"/>
  <c r="BF53" i="1"/>
  <c r="BF213" i="1"/>
  <c r="BF141" i="1"/>
  <c r="BF196" i="1"/>
  <c r="BF85" i="1"/>
  <c r="BF102" i="1"/>
  <c r="BF166" i="1"/>
  <c r="BF58" i="1"/>
  <c r="BF131" i="1"/>
  <c r="BF172" i="1"/>
  <c r="BF47" i="1"/>
  <c r="BF111" i="1"/>
  <c r="BF175" i="1"/>
  <c r="BF130" i="1"/>
  <c r="BF92" i="1"/>
  <c r="BF173" i="1"/>
  <c r="BF96" i="1"/>
  <c r="BF160" i="1"/>
  <c r="BF66" i="1"/>
  <c r="BF139" i="1"/>
  <c r="BF69" i="1"/>
  <c r="BF65" i="1"/>
  <c r="BF129" i="1"/>
  <c r="BF193" i="1"/>
  <c r="BF170" i="1"/>
  <c r="BF52" i="1"/>
  <c r="C37" i="1"/>
  <c r="C18" i="1"/>
  <c r="D18" i="1"/>
  <c r="B38" i="1"/>
  <c r="B37" i="1"/>
  <c r="F43" i="1"/>
  <c r="E43" i="1"/>
  <c r="G43" i="1"/>
  <c r="C5" i="1"/>
  <c r="C31" i="1" s="1"/>
  <c r="D43" i="1"/>
  <c r="AM43" i="1" s="1"/>
  <c r="C43" i="1"/>
  <c r="H43" i="1"/>
  <c r="B43" i="1"/>
  <c r="BF404" i="1"/>
  <c r="BF250" i="1"/>
  <c r="BF301" i="1"/>
  <c r="BF270" i="1"/>
  <c r="BF316" i="1"/>
  <c r="BF365" i="1"/>
  <c r="BF230" i="1"/>
  <c r="BF278" i="1"/>
  <c r="BF231" i="1"/>
  <c r="BF275" i="1"/>
  <c r="BF322" i="1"/>
  <c r="BF369" i="1"/>
  <c r="BF229" i="1"/>
  <c r="BF340" i="1"/>
  <c r="BF224" i="1"/>
  <c r="BF350" i="1"/>
  <c r="BF379" i="1"/>
  <c r="BF266" i="1"/>
  <c r="BF378" i="1"/>
  <c r="BF315" i="1"/>
  <c r="BF348" i="1"/>
  <c r="BF380" i="1"/>
  <c r="BF362" i="1"/>
  <c r="BF376" i="1"/>
  <c r="BF339" i="1"/>
  <c r="BF388" i="1"/>
  <c r="BG81" i="1"/>
  <c r="BG135" i="1"/>
  <c r="BG212" i="1"/>
  <c r="BG69" i="1"/>
  <c r="BG123" i="1"/>
  <c r="BG210" i="1"/>
  <c r="BG122" i="1"/>
  <c r="BG204" i="1"/>
  <c r="BG290" i="1"/>
  <c r="BG114" i="1"/>
  <c r="BG200" i="1"/>
  <c r="BG298" i="1"/>
  <c r="BG357" i="1"/>
  <c r="BG99" i="1"/>
  <c r="BG181" i="1"/>
  <c r="BG265" i="1"/>
  <c r="BG100" i="1"/>
  <c r="BG173" i="1"/>
  <c r="BG240" i="1"/>
  <c r="BG324" i="1"/>
  <c r="BG54" i="1"/>
  <c r="BG241" i="1"/>
  <c r="BG328" i="1"/>
  <c r="BG388" i="1"/>
  <c r="BG177" i="1"/>
  <c r="BG296" i="1"/>
  <c r="BG402" i="1"/>
  <c r="BG178" i="1"/>
  <c r="BG179" i="1"/>
  <c r="BG326" i="1"/>
  <c r="BG91" i="1"/>
  <c r="BG245" i="1"/>
  <c r="BG327" i="1"/>
  <c r="BG390" i="1"/>
  <c r="BG164" i="1"/>
  <c r="BG322" i="1"/>
  <c r="BG329" i="1"/>
  <c r="BF264" i="1"/>
  <c r="BF310" i="1"/>
  <c r="BF277" i="1"/>
  <c r="BF321" i="1"/>
  <c r="BF233" i="1"/>
  <c r="BF285" i="1"/>
  <c r="BF234" i="1"/>
  <c r="BF279" i="1"/>
  <c r="BF329" i="1"/>
  <c r="BF235" i="1"/>
  <c r="BF358" i="1"/>
  <c r="BF237" i="1"/>
  <c r="BF356" i="1"/>
  <c r="BF244" i="1"/>
  <c r="BF387" i="1"/>
  <c r="BF317" i="1"/>
  <c r="BF228" i="1"/>
  <c r="BF394" i="1"/>
  <c r="BF323" i="1"/>
  <c r="BF374" i="1"/>
  <c r="BF396" i="1"/>
  <c r="BF386" i="1"/>
  <c r="BF392" i="1"/>
  <c r="BF357" i="1"/>
  <c r="BG51" i="1"/>
  <c r="BG84" i="1"/>
  <c r="BG142" i="1"/>
  <c r="BG215" i="1"/>
  <c r="BG77" i="1"/>
  <c r="BG137" i="1"/>
  <c r="BG214" i="1"/>
  <c r="BG131" i="1"/>
  <c r="BG209" i="1"/>
  <c r="BG297" i="1"/>
  <c r="BG156" i="1"/>
  <c r="BG222" i="1"/>
  <c r="BG305" i="1"/>
  <c r="BG362" i="1"/>
  <c r="BG103" i="1"/>
  <c r="BG191" i="1"/>
  <c r="BG274" i="1"/>
  <c r="BG108" i="1"/>
  <c r="BG192" i="1"/>
  <c r="BG252" i="1"/>
  <c r="BG331" i="1"/>
  <c r="BG76" i="1"/>
  <c r="BG247" i="1"/>
  <c r="BG337" i="1"/>
  <c r="BG396" i="1"/>
  <c r="BG197" i="1"/>
  <c r="BG303" i="1"/>
  <c r="BG47" i="1"/>
  <c r="BG188" i="1"/>
  <c r="BG218" i="1"/>
  <c r="BG363" i="1"/>
  <c r="BG116" i="1"/>
  <c r="BG271" i="1"/>
  <c r="BG330" i="1"/>
  <c r="BG398" i="1"/>
  <c r="BG183" i="1"/>
  <c r="BG334" i="1"/>
  <c r="BG335" i="1"/>
  <c r="BG291" i="1"/>
  <c r="BG115" i="1"/>
  <c r="BF267" i="1"/>
  <c r="BF318" i="1"/>
  <c r="BF284" i="1"/>
  <c r="BF328" i="1"/>
  <c r="BF242" i="1"/>
  <c r="BF292" i="1"/>
  <c r="BF246" i="1"/>
  <c r="BF286" i="1"/>
  <c r="BF336" i="1"/>
  <c r="BF254" i="1"/>
  <c r="BF375" i="1"/>
  <c r="BF282" i="1"/>
  <c r="BF359" i="1"/>
  <c r="BF257" i="1"/>
  <c r="BF395" i="1"/>
  <c r="BF324" i="1"/>
  <c r="BF253" i="1"/>
  <c r="BF384" i="1"/>
  <c r="BF390" i="1"/>
  <c r="BF372" i="1"/>
  <c r="BF402" i="1"/>
  <c r="BF364" i="1"/>
  <c r="BG59" i="1"/>
  <c r="BG87" i="1"/>
  <c r="BG153" i="1"/>
  <c r="BG63" i="1"/>
  <c r="BG95" i="1"/>
  <c r="BG144" i="1"/>
  <c r="BG53" i="1"/>
  <c r="BG136" i="1"/>
  <c r="BG221" i="1"/>
  <c r="BG307" i="1"/>
  <c r="BG161" i="1"/>
  <c r="BG229" i="1"/>
  <c r="BG313" i="1"/>
  <c r="BG370" i="1"/>
  <c r="BG111" i="1"/>
  <c r="BG196" i="1"/>
  <c r="BG281" i="1"/>
  <c r="BG112" i="1"/>
  <c r="BG203" i="1"/>
  <c r="BG259" i="1"/>
  <c r="BG340" i="1"/>
  <c r="BG94" i="1"/>
  <c r="BG267" i="1"/>
  <c r="BG343" i="1"/>
  <c r="BG46" i="1"/>
  <c r="BG207" i="1"/>
  <c r="BG314" i="1"/>
  <c r="BG80" i="1"/>
  <c r="BG198" i="1"/>
  <c r="BG238" i="1"/>
  <c r="BG376" i="1"/>
  <c r="BG134" i="1"/>
  <c r="BG278" i="1"/>
  <c r="BG333" i="1"/>
  <c r="BG52" i="1"/>
  <c r="BG193" i="1"/>
  <c r="BG383" i="1"/>
  <c r="BG341" i="1"/>
  <c r="BG316" i="1"/>
  <c r="BG152" i="1"/>
  <c r="BF276" i="1"/>
  <c r="BF288" i="1"/>
  <c r="BF330" i="1"/>
  <c r="BF245" i="1"/>
  <c r="BF296" i="1"/>
  <c r="BF249" i="1"/>
  <c r="BF293" i="1"/>
  <c r="BF338" i="1"/>
  <c r="BF273" i="1"/>
  <c r="BF383" i="1"/>
  <c r="BF289" i="1"/>
  <c r="BF366" i="1"/>
  <c r="BF298" i="1"/>
  <c r="BF403" i="1"/>
  <c r="BF368" i="1"/>
  <c r="BF400" i="1"/>
  <c r="BF251" i="1"/>
  <c r="BF297" i="1"/>
  <c r="BF236" i="1"/>
  <c r="BF371" i="1"/>
  <c r="BG67" i="1"/>
  <c r="BG90" i="1"/>
  <c r="BG160" i="1"/>
  <c r="BG71" i="1"/>
  <c r="BG98" i="1"/>
  <c r="BG151" i="1"/>
  <c r="BG70" i="1"/>
  <c r="BG141" i="1"/>
  <c r="BG225" i="1"/>
  <c r="BG315" i="1"/>
  <c r="BG170" i="1"/>
  <c r="BG235" i="1"/>
  <c r="BG323" i="1"/>
  <c r="BG49" i="1"/>
  <c r="BG120" i="1"/>
  <c r="BG216" i="1"/>
  <c r="BG311" i="1"/>
  <c r="BG117" i="1"/>
  <c r="BG213" i="1"/>
  <c r="BG266" i="1"/>
  <c r="BG347" i="1"/>
  <c r="BG127" i="1"/>
  <c r="BG280" i="1"/>
  <c r="BG346" i="1"/>
  <c r="BG230" i="1"/>
  <c r="BG344" i="1"/>
  <c r="BG88" i="1"/>
  <c r="BG231" i="1"/>
  <c r="BG250" i="1"/>
  <c r="BG384" i="1"/>
  <c r="BG172" i="1"/>
  <c r="BG285" i="1"/>
  <c r="BG342" i="1"/>
  <c r="BG64" i="1"/>
  <c r="BF280" i="1"/>
  <c r="BF226" i="1"/>
  <c r="BF291" i="1"/>
  <c r="BF337" i="1"/>
  <c r="BF248" i="1"/>
  <c r="BF299" i="1"/>
  <c r="BF256" i="1"/>
  <c r="BF300" i="1"/>
  <c r="BF345" i="1"/>
  <c r="BF313" i="1"/>
  <c r="BF391" i="1"/>
  <c r="BF309" i="1"/>
  <c r="BF373" i="1"/>
  <c r="BF305" i="1"/>
  <c r="BF227" i="1"/>
  <c r="BF377" i="1"/>
  <c r="BF307" i="1"/>
  <c r="BF326" i="1"/>
  <c r="BF258" i="1"/>
  <c r="BF382" i="1"/>
  <c r="BG75" i="1"/>
  <c r="BG118" i="1"/>
  <c r="BG167" i="1"/>
  <c r="BG79" i="1"/>
  <c r="BG101" i="1"/>
  <c r="BG158" i="1"/>
  <c r="BG85" i="1"/>
  <c r="BG150" i="1"/>
  <c r="BG228" i="1"/>
  <c r="BG66" i="1"/>
  <c r="BG175" i="1"/>
  <c r="BG244" i="1"/>
  <c r="BG332" i="1"/>
  <c r="BG56" i="1"/>
  <c r="BG138" i="1"/>
  <c r="BG236" i="1"/>
  <c r="BG319" i="1"/>
  <c r="BG130" i="1"/>
  <c r="BG217" i="1"/>
  <c r="BG282" i="1"/>
  <c r="BO282" i="1" s="1"/>
  <c r="BG356" i="1"/>
  <c r="BG146" i="1"/>
  <c r="BG287" i="1"/>
  <c r="BG349" i="1"/>
  <c r="BG57" i="1"/>
  <c r="BG242" i="1"/>
  <c r="BG353" i="1"/>
  <c r="BG97" i="1"/>
  <c r="BG249" i="1"/>
  <c r="BG264" i="1"/>
  <c r="BF238" i="1"/>
  <c r="BF283" i="1"/>
  <c r="BF232" i="1"/>
  <c r="BF295" i="1"/>
  <c r="BF344" i="1"/>
  <c r="BF262" i="1"/>
  <c r="BF303" i="1"/>
  <c r="BF263" i="1"/>
  <c r="BF304" i="1"/>
  <c r="BF352" i="1"/>
  <c r="BF325" i="1"/>
  <c r="BF399" i="1"/>
  <c r="BF335" i="1"/>
  <c r="BF381" i="1"/>
  <c r="BF225" i="1"/>
  <c r="BF351" i="1"/>
  <c r="BF240" i="1"/>
  <c r="BF385" i="1"/>
  <c r="BF343" i="1"/>
  <c r="BF255" i="1"/>
  <c r="BF332" i="1"/>
  <c r="BF311" i="1"/>
  <c r="BF398" i="1"/>
  <c r="BG50" i="1"/>
  <c r="BG121" i="1"/>
  <c r="BG174" i="1"/>
  <c r="BG55" i="1"/>
  <c r="BG104" i="1"/>
  <c r="BG169" i="1"/>
  <c r="BG89" i="1"/>
  <c r="BG155" i="1"/>
  <c r="BG243" i="1"/>
  <c r="BG82" i="1"/>
  <c r="BG180" i="1"/>
  <c r="BG254" i="1"/>
  <c r="BG339" i="1"/>
  <c r="BG62" i="1"/>
  <c r="BG143" i="1"/>
  <c r="BG251" i="1"/>
  <c r="BG74" i="1"/>
  <c r="BG149" i="1"/>
  <c r="BG224" i="1"/>
  <c r="BG289" i="1"/>
  <c r="BO289" i="1" s="1"/>
  <c r="BG358" i="1"/>
  <c r="BG165" i="1"/>
  <c r="BG294" i="1"/>
  <c r="BG365" i="1"/>
  <c r="BG68" i="1"/>
  <c r="BG248" i="1"/>
  <c r="BG378" i="1"/>
  <c r="BG105" i="1"/>
  <c r="BG60" i="1"/>
  <c r="BG276" i="1"/>
  <c r="BG400" i="1"/>
  <c r="BG202" i="1"/>
  <c r="BG299" i="1"/>
  <c r="BG371" i="1"/>
  <c r="BG126" i="1"/>
  <c r="BG261" i="1"/>
  <c r="BG263" i="1"/>
  <c r="BG389" i="1"/>
  <c r="BG360" i="1"/>
  <c r="BG279" i="1"/>
  <c r="BF241" i="1"/>
  <c r="BF287" i="1"/>
  <c r="BF239" i="1"/>
  <c r="BF302" i="1"/>
  <c r="BF346" i="1"/>
  <c r="BF268" i="1"/>
  <c r="BF306" i="1"/>
  <c r="BF269" i="1"/>
  <c r="BF312" i="1"/>
  <c r="BF354" i="1"/>
  <c r="BF331" i="1"/>
  <c r="BF341" i="1"/>
  <c r="BF389" i="1"/>
  <c r="BF243" i="1"/>
  <c r="BF360" i="1"/>
  <c r="BF252" i="1"/>
  <c r="BF393" i="1"/>
  <c r="BF265" i="1"/>
  <c r="BF349" i="1"/>
  <c r="BF281" i="1"/>
  <c r="BF363" i="1"/>
  <c r="BF327" i="1"/>
  <c r="BG65" i="1"/>
  <c r="BG125" i="1"/>
  <c r="BG189" i="1"/>
  <c r="BO189" i="1" s="1"/>
  <c r="BG58" i="1"/>
  <c r="BG107" i="1"/>
  <c r="BG176" i="1"/>
  <c r="BG93" i="1"/>
  <c r="BG184" i="1"/>
  <c r="BG253" i="1"/>
  <c r="BG86" i="1"/>
  <c r="BG185" i="1"/>
  <c r="BG257" i="1"/>
  <c r="BG348" i="1"/>
  <c r="BG78" i="1"/>
  <c r="BG148" i="1"/>
  <c r="BG255" i="1"/>
  <c r="BG92" i="1"/>
  <c r="BG163" i="1"/>
  <c r="BG227" i="1"/>
  <c r="BG309" i="1"/>
  <c r="BG366" i="1"/>
  <c r="BG194" i="1"/>
  <c r="BG301" i="1"/>
  <c r="BG372" i="1"/>
  <c r="BG129" i="1"/>
  <c r="BG262" i="1"/>
  <c r="BG386" i="1"/>
  <c r="BG140" i="1"/>
  <c r="BG106" i="1"/>
  <c r="BG283" i="1"/>
  <c r="BG48" i="1"/>
  <c r="BG220" i="1"/>
  <c r="BG306" i="1"/>
  <c r="BO306" i="1" s="1"/>
  <c r="BG374" i="1"/>
  <c r="BG145" i="1"/>
  <c r="BG288" i="1"/>
  <c r="BG275" i="1"/>
  <c r="BG147" i="1"/>
  <c r="BF294" i="1"/>
  <c r="BF271" i="1"/>
  <c r="BF334" i="1"/>
  <c r="BF319" i="1"/>
  <c r="BG110" i="1"/>
  <c r="BG355" i="1"/>
  <c r="BG404" i="1"/>
  <c r="BG132" i="1"/>
  <c r="BG364" i="1"/>
  <c r="BG219" i="1"/>
  <c r="BG367" i="1"/>
  <c r="BG385" i="1"/>
  <c r="BG369" i="1"/>
  <c r="BG320" i="1"/>
  <c r="BG284" i="1"/>
  <c r="BG211" i="1"/>
  <c r="BG45" i="1"/>
  <c r="BG338" i="1"/>
  <c r="BG239" i="1"/>
  <c r="BF401" i="1"/>
  <c r="BF333" i="1"/>
  <c r="BG113" i="1"/>
  <c r="BG318" i="1"/>
  <c r="BG109" i="1"/>
  <c r="BO109" i="1" s="1"/>
  <c r="BG395" i="1"/>
  <c r="BG391" i="1"/>
  <c r="BG351" i="1"/>
  <c r="BG300" i="1"/>
  <c r="BG293" i="1"/>
  <c r="BG232" i="1"/>
  <c r="BG208" i="1"/>
  <c r="BG336" i="1"/>
  <c r="BG133" i="1"/>
  <c r="BF247" i="1"/>
  <c r="BF355" i="1"/>
  <c r="BG321" i="1"/>
  <c r="BG269" i="1"/>
  <c r="BF314" i="1"/>
  <c r="BF259" i="1"/>
  <c r="BF370" i="1"/>
  <c r="BG187" i="1"/>
  <c r="BG83" i="1"/>
  <c r="BG205" i="1"/>
  <c r="BG310" i="1"/>
  <c r="BG382" i="1"/>
  <c r="BG304" i="1"/>
  <c r="BO304" i="1" s="1"/>
  <c r="BG379" i="1"/>
  <c r="BG401" i="1"/>
  <c r="BG375" i="1"/>
  <c r="BG345" i="1"/>
  <c r="BG162" i="1"/>
  <c r="BG392" i="1"/>
  <c r="BG359" i="1"/>
  <c r="BG393" i="1"/>
  <c r="BG350" i="1"/>
  <c r="BG272" i="1"/>
  <c r="BG233" i="1"/>
  <c r="BG166" i="1"/>
  <c r="BF361" i="1"/>
  <c r="BG237" i="1"/>
  <c r="BG361" i="1"/>
  <c r="BG352" i="1"/>
  <c r="BG273" i="1"/>
  <c r="BG399" i="1"/>
  <c r="BG270" i="1"/>
  <c r="BF261" i="1"/>
  <c r="BF347" i="1"/>
  <c r="BF260" i="1"/>
  <c r="BG199" i="1"/>
  <c r="BO199" i="1" s="1"/>
  <c r="BG258" i="1"/>
  <c r="BO258" i="1" s="1"/>
  <c r="BG380" i="1"/>
  <c r="BG72" i="1"/>
  <c r="BG154" i="1"/>
  <c r="BG373" i="1"/>
  <c r="BG190" i="1"/>
  <c r="BG119" i="1"/>
  <c r="BO119" i="1" s="1"/>
  <c r="BG124" i="1"/>
  <c r="BG381" i="1"/>
  <c r="BG387" i="1"/>
  <c r="BG286" i="1"/>
  <c r="BF272" i="1"/>
  <c r="BF397" i="1"/>
  <c r="BF274" i="1"/>
  <c r="BG73" i="1"/>
  <c r="BG96" i="1"/>
  <c r="BG139" i="1"/>
  <c r="BG182" i="1"/>
  <c r="BG234" i="1"/>
  <c r="BG186" i="1"/>
  <c r="BG157" i="1"/>
  <c r="BG201" i="1"/>
  <c r="BG397" i="1"/>
  <c r="BG403" i="1"/>
  <c r="BG277" i="1"/>
  <c r="BG44" i="1"/>
  <c r="BG195" i="1"/>
  <c r="BG302" i="1"/>
  <c r="BG206" i="1"/>
  <c r="BG317" i="1"/>
  <c r="BG368" i="1"/>
  <c r="BG377" i="1"/>
  <c r="BF308" i="1"/>
  <c r="BG260" i="1"/>
  <c r="BG226" i="1"/>
  <c r="BG394" i="1"/>
  <c r="BG256" i="1"/>
  <c r="BO256" i="1" s="1"/>
  <c r="BF367" i="1"/>
  <c r="BG159" i="1"/>
  <c r="BG325" i="1"/>
  <c r="BG171" i="1"/>
  <c r="BF353" i="1"/>
  <c r="BF320" i="1"/>
  <c r="BF290" i="1"/>
  <c r="BG128" i="1"/>
  <c r="BG102" i="1"/>
  <c r="BG168" i="1"/>
  <c r="BG268" i="1"/>
  <c r="BG246" i="1"/>
  <c r="BO246" i="1" s="1"/>
  <c r="BG295" i="1"/>
  <c r="BG312" i="1"/>
  <c r="BF342" i="1"/>
  <c r="BG292" i="1"/>
  <c r="BG308" i="1"/>
  <c r="BG61" i="1"/>
  <c r="BO61" i="1" s="1"/>
  <c r="BG354" i="1"/>
  <c r="C214" i="1"/>
  <c r="D214" i="1" s="1"/>
  <c r="E214" i="1" s="1"/>
  <c r="F214" i="1" s="1"/>
  <c r="F235" i="1" s="1"/>
  <c r="G214" i="1"/>
  <c r="H214" i="1" s="1"/>
  <c r="I214" i="1" s="1"/>
  <c r="J214" i="1" s="1"/>
  <c r="J208" i="1" s="1"/>
  <c r="E226" i="1"/>
  <c r="G226" i="1" s="1"/>
  <c r="G224" i="1"/>
  <c r="C233" i="1"/>
  <c r="C234" i="1"/>
  <c r="G225" i="1"/>
  <c r="F225" i="1"/>
  <c r="BO221" i="1" l="1"/>
  <c r="BO190" i="1"/>
  <c r="BO129" i="1"/>
  <c r="BO92" i="1"/>
  <c r="BO97" i="1"/>
  <c r="BO206" i="1"/>
  <c r="BO201" i="1"/>
  <c r="BO208" i="1"/>
  <c r="BO180" i="1"/>
  <c r="BO115" i="1"/>
  <c r="BO191" i="1"/>
  <c r="BO54" i="1"/>
  <c r="BO202" i="1"/>
  <c r="BO111" i="1"/>
  <c r="BO135" i="1"/>
  <c r="BO47" i="1"/>
  <c r="BO220" i="1"/>
  <c r="BO184" i="1"/>
  <c r="BO91" i="1"/>
  <c r="BO72" i="1"/>
  <c r="BO194" i="1"/>
  <c r="BO210" i="1"/>
  <c r="BO89" i="1"/>
  <c r="BO279" i="1"/>
  <c r="BO187" i="1"/>
  <c r="BO134" i="1"/>
  <c r="BO161" i="1"/>
  <c r="BO128" i="1"/>
  <c r="BO73" i="1"/>
  <c r="BO155" i="1"/>
  <c r="BP218" i="1"/>
  <c r="BQ218" i="1"/>
  <c r="BP209" i="1"/>
  <c r="BQ209" i="1"/>
  <c r="BP214" i="1"/>
  <c r="BQ214" i="1"/>
  <c r="BP280" i="1"/>
  <c r="BQ280" i="1"/>
  <c r="BP317" i="1"/>
  <c r="BQ317" i="1"/>
  <c r="BP288" i="1"/>
  <c r="BQ288" i="1"/>
  <c r="BP371" i="1"/>
  <c r="BQ371" i="1"/>
  <c r="BP281" i="1"/>
  <c r="BQ281" i="1"/>
  <c r="BP99" i="1"/>
  <c r="BQ99" i="1"/>
  <c r="BP185" i="1"/>
  <c r="BQ185" i="1"/>
  <c r="BP167" i="1"/>
  <c r="BQ167" i="1"/>
  <c r="BP142" i="1"/>
  <c r="BQ142" i="1"/>
  <c r="BP180" i="1"/>
  <c r="BQ180" i="1"/>
  <c r="BP52" i="1"/>
  <c r="BQ52" i="1"/>
  <c r="BP287" i="1"/>
  <c r="BQ287" i="1"/>
  <c r="BP245" i="1"/>
  <c r="BQ245" i="1"/>
  <c r="BP308" i="1"/>
  <c r="BQ308" i="1"/>
  <c r="BP363" i="1"/>
  <c r="BQ363" i="1"/>
  <c r="BP273" i="1"/>
  <c r="BQ273" i="1"/>
  <c r="BP219" i="1"/>
  <c r="BQ219" i="1"/>
  <c r="BP155" i="1"/>
  <c r="BQ155" i="1"/>
  <c r="BP91" i="1"/>
  <c r="BQ91" i="1"/>
  <c r="BP202" i="1"/>
  <c r="BQ202" i="1"/>
  <c r="BP138" i="1"/>
  <c r="BQ138" i="1"/>
  <c r="BP74" i="1"/>
  <c r="BQ74" i="1"/>
  <c r="BP169" i="1"/>
  <c r="BQ169" i="1"/>
  <c r="BP144" i="1"/>
  <c r="BQ144" i="1"/>
  <c r="BP64" i="1"/>
  <c r="BQ64" i="1"/>
  <c r="BP161" i="1"/>
  <c r="BQ161" i="1"/>
  <c r="BP120" i="1"/>
  <c r="BQ120" i="1"/>
  <c r="BP159" i="1"/>
  <c r="BQ159" i="1"/>
  <c r="BP95" i="1"/>
  <c r="BQ95" i="1"/>
  <c r="BP125" i="1"/>
  <c r="BQ125" i="1"/>
  <c r="BP216" i="1"/>
  <c r="BQ216" i="1"/>
  <c r="BP198" i="1"/>
  <c r="BQ198" i="1"/>
  <c r="BP134" i="1"/>
  <c r="BQ134" i="1"/>
  <c r="BP70" i="1"/>
  <c r="BQ70" i="1"/>
  <c r="BP117" i="1"/>
  <c r="BQ117" i="1"/>
  <c r="BP53" i="1"/>
  <c r="BQ53" i="1"/>
  <c r="BP172" i="1"/>
  <c r="BQ172" i="1"/>
  <c r="BP108" i="1"/>
  <c r="BQ108" i="1"/>
  <c r="BP44" i="1"/>
  <c r="BQ44" i="1"/>
  <c r="BP256" i="1"/>
  <c r="BQ256" i="1"/>
  <c r="BK256" i="1" s="1"/>
  <c r="BP343" i="1"/>
  <c r="BQ343" i="1"/>
  <c r="BP279" i="1"/>
  <c r="BQ279" i="1"/>
  <c r="BP360" i="1"/>
  <c r="BQ360" i="1"/>
  <c r="BP294" i="1"/>
  <c r="BQ294" i="1"/>
  <c r="BP301" i="1"/>
  <c r="BQ301" i="1"/>
  <c r="BP237" i="1"/>
  <c r="BQ237" i="1"/>
  <c r="BP398" i="1"/>
  <c r="BQ398" i="1"/>
  <c r="BP254" i="1"/>
  <c r="BQ254" i="1"/>
  <c r="BP364" i="1"/>
  <c r="BQ364" i="1"/>
  <c r="BP300" i="1"/>
  <c r="BQ300" i="1"/>
  <c r="BP236" i="1"/>
  <c r="BQ236" i="1"/>
  <c r="BP358" i="1"/>
  <c r="BQ358" i="1"/>
  <c r="BP404" i="1"/>
  <c r="BQ404" i="1"/>
  <c r="BP355" i="1"/>
  <c r="BQ355" i="1"/>
  <c r="BP291" i="1"/>
  <c r="BQ291" i="1"/>
  <c r="BP227" i="1"/>
  <c r="BQ227" i="1"/>
  <c r="BP338" i="1"/>
  <c r="BQ338" i="1"/>
  <c r="BP274" i="1"/>
  <c r="BQ274" i="1"/>
  <c r="BP393" i="1"/>
  <c r="BQ393" i="1"/>
  <c r="BP329" i="1"/>
  <c r="BQ329" i="1"/>
  <c r="BP265" i="1"/>
  <c r="BQ265" i="1"/>
  <c r="BP171" i="1"/>
  <c r="BQ171" i="1"/>
  <c r="BP90" i="1"/>
  <c r="BQ90" i="1"/>
  <c r="BP175" i="1"/>
  <c r="BQ175" i="1"/>
  <c r="BP150" i="1"/>
  <c r="BQ150" i="1"/>
  <c r="BP124" i="1"/>
  <c r="BQ124" i="1"/>
  <c r="BP342" i="1"/>
  <c r="BQ342" i="1"/>
  <c r="BP380" i="1"/>
  <c r="BQ380" i="1"/>
  <c r="BP373" i="1"/>
  <c r="BQ373" i="1"/>
  <c r="BP243" i="1"/>
  <c r="BQ243" i="1"/>
  <c r="BP210" i="1"/>
  <c r="BQ210" i="1"/>
  <c r="BP72" i="1"/>
  <c r="BQ72" i="1"/>
  <c r="BP103" i="1"/>
  <c r="BQ103" i="1"/>
  <c r="BP78" i="1"/>
  <c r="BQ78" i="1"/>
  <c r="BP264" i="1"/>
  <c r="BQ264" i="1"/>
  <c r="BP318" i="1"/>
  <c r="BQ318" i="1"/>
  <c r="BP262" i="1"/>
  <c r="BQ262" i="1"/>
  <c r="BP244" i="1"/>
  <c r="BQ244" i="1"/>
  <c r="BP333" i="1"/>
  <c r="BQ333" i="1"/>
  <c r="BP299" i="1"/>
  <c r="BQ299" i="1"/>
  <c r="BP235" i="1"/>
  <c r="BQ235" i="1"/>
  <c r="BP401" i="1"/>
  <c r="BQ401" i="1"/>
  <c r="BP211" i="1"/>
  <c r="BQ211" i="1"/>
  <c r="BP147" i="1"/>
  <c r="BQ147" i="1"/>
  <c r="BP83" i="1"/>
  <c r="BQ83" i="1"/>
  <c r="BP194" i="1"/>
  <c r="BQ194" i="1"/>
  <c r="BP130" i="1"/>
  <c r="BQ130" i="1"/>
  <c r="BP66" i="1"/>
  <c r="BQ66" i="1"/>
  <c r="BP145" i="1"/>
  <c r="BQ145" i="1"/>
  <c r="BP128" i="1"/>
  <c r="BQ128" i="1"/>
  <c r="BP56" i="1"/>
  <c r="BQ56" i="1"/>
  <c r="BP137" i="1"/>
  <c r="BQ137" i="1"/>
  <c r="BP215" i="1"/>
  <c r="BQ215" i="1"/>
  <c r="BP151" i="1"/>
  <c r="BQ151" i="1"/>
  <c r="BP87" i="1"/>
  <c r="BQ87" i="1"/>
  <c r="BP201" i="1"/>
  <c r="BQ201" i="1"/>
  <c r="BP192" i="1"/>
  <c r="BQ192" i="1"/>
  <c r="BP190" i="1"/>
  <c r="BQ190" i="1"/>
  <c r="BP126" i="1"/>
  <c r="BQ126" i="1"/>
  <c r="BP62" i="1"/>
  <c r="BQ62" i="1"/>
  <c r="BP109" i="1"/>
  <c r="BQ109" i="1"/>
  <c r="BK109" i="1" s="1"/>
  <c r="BP45" i="1"/>
  <c r="BQ45" i="1"/>
  <c r="BP164" i="1"/>
  <c r="BQ164" i="1"/>
  <c r="BP100" i="1"/>
  <c r="BQ100" i="1"/>
  <c r="BP224" i="1"/>
  <c r="BQ224" i="1"/>
  <c r="BP399" i="1"/>
  <c r="BQ399" i="1"/>
  <c r="BP335" i="1"/>
  <c r="BQ335" i="1"/>
  <c r="BP271" i="1"/>
  <c r="BQ271" i="1"/>
  <c r="BP328" i="1"/>
  <c r="BQ328" i="1"/>
  <c r="BP246" i="1"/>
  <c r="BQ246" i="1"/>
  <c r="BK246" i="1" s="1"/>
  <c r="BP293" i="1"/>
  <c r="BQ293" i="1"/>
  <c r="BP229" i="1"/>
  <c r="BQ229" i="1"/>
  <c r="BP374" i="1"/>
  <c r="BQ374" i="1"/>
  <c r="BP230" i="1"/>
  <c r="BQ230" i="1"/>
  <c r="BP356" i="1"/>
  <c r="BQ356" i="1"/>
  <c r="BP292" i="1"/>
  <c r="BQ292" i="1"/>
  <c r="BP228" i="1"/>
  <c r="BQ228" i="1"/>
  <c r="BP334" i="1"/>
  <c r="BQ334" i="1"/>
  <c r="BP388" i="1"/>
  <c r="BQ388" i="1"/>
  <c r="BP347" i="1"/>
  <c r="BQ347" i="1"/>
  <c r="BP283" i="1"/>
  <c r="BQ283" i="1"/>
  <c r="BP394" i="1"/>
  <c r="BQ394" i="1"/>
  <c r="BP330" i="1"/>
  <c r="BQ330" i="1"/>
  <c r="BP266" i="1"/>
  <c r="BQ266" i="1"/>
  <c r="BP385" i="1"/>
  <c r="BQ385" i="1"/>
  <c r="BP321" i="1"/>
  <c r="BQ321" i="1"/>
  <c r="BP257" i="1"/>
  <c r="BQ257" i="1"/>
  <c r="BP217" i="1"/>
  <c r="BQ217" i="1"/>
  <c r="BP111" i="1"/>
  <c r="BQ111" i="1"/>
  <c r="BK111" i="1" s="1"/>
  <c r="BP86" i="1"/>
  <c r="BQ86" i="1"/>
  <c r="BP60" i="1"/>
  <c r="BQ60" i="1"/>
  <c r="BP253" i="1"/>
  <c r="BQ253" i="1"/>
  <c r="BP345" i="1"/>
  <c r="BQ345" i="1"/>
  <c r="BP82" i="1"/>
  <c r="BQ82" i="1"/>
  <c r="BP168" i="1"/>
  <c r="BQ168" i="1"/>
  <c r="BP206" i="1"/>
  <c r="BQ206" i="1"/>
  <c r="BP141" i="1"/>
  <c r="BQ141" i="1"/>
  <c r="BP116" i="1"/>
  <c r="BQ116" i="1"/>
  <c r="BP392" i="1"/>
  <c r="BQ392" i="1"/>
  <c r="BP309" i="1"/>
  <c r="BQ309" i="1"/>
  <c r="BP372" i="1"/>
  <c r="BQ372" i="1"/>
  <c r="BP382" i="1"/>
  <c r="BQ382" i="1"/>
  <c r="BP337" i="1"/>
  <c r="BQ337" i="1"/>
  <c r="BP203" i="1"/>
  <c r="BQ203" i="1"/>
  <c r="BP139" i="1"/>
  <c r="BQ139" i="1"/>
  <c r="BP75" i="1"/>
  <c r="BQ75" i="1"/>
  <c r="BP186" i="1"/>
  <c r="BQ186" i="1"/>
  <c r="BP122" i="1"/>
  <c r="BQ122" i="1"/>
  <c r="BP58" i="1"/>
  <c r="BQ58" i="1"/>
  <c r="BP121" i="1"/>
  <c r="BQ121" i="1"/>
  <c r="BP112" i="1"/>
  <c r="BQ112" i="1"/>
  <c r="BP48" i="1"/>
  <c r="BQ48" i="1"/>
  <c r="BP113" i="1"/>
  <c r="BQ113" i="1"/>
  <c r="BP207" i="1"/>
  <c r="BQ207" i="1"/>
  <c r="BP143" i="1"/>
  <c r="BQ143" i="1"/>
  <c r="BP79" i="1"/>
  <c r="BQ79" i="1"/>
  <c r="BP177" i="1"/>
  <c r="BQ177" i="1"/>
  <c r="BP176" i="1"/>
  <c r="BQ176" i="1"/>
  <c r="BP182" i="1"/>
  <c r="BQ182" i="1"/>
  <c r="BP118" i="1"/>
  <c r="BQ118" i="1"/>
  <c r="BP54" i="1"/>
  <c r="BQ54" i="1"/>
  <c r="BP101" i="1"/>
  <c r="BQ101" i="1"/>
  <c r="BP220" i="1"/>
  <c r="BQ220" i="1"/>
  <c r="BP156" i="1"/>
  <c r="BQ156" i="1"/>
  <c r="BP92" i="1"/>
  <c r="BQ92" i="1"/>
  <c r="BK92" i="1" s="1"/>
  <c r="BP400" i="1"/>
  <c r="BQ400" i="1"/>
  <c r="BP391" i="1"/>
  <c r="BQ391" i="1"/>
  <c r="BP327" i="1"/>
  <c r="BQ327" i="1"/>
  <c r="BP263" i="1"/>
  <c r="BQ263" i="1"/>
  <c r="BP296" i="1"/>
  <c r="BQ296" i="1"/>
  <c r="BP389" i="1"/>
  <c r="BQ389" i="1"/>
  <c r="BP285" i="1"/>
  <c r="BQ285" i="1"/>
  <c r="BP402" i="1"/>
  <c r="BQ402" i="1"/>
  <c r="BP350" i="1"/>
  <c r="BQ350" i="1"/>
  <c r="BP381" i="1"/>
  <c r="BQ381" i="1"/>
  <c r="BP348" i="1"/>
  <c r="BQ348" i="1"/>
  <c r="BP284" i="1"/>
  <c r="BQ284" i="1"/>
  <c r="BP384" i="1"/>
  <c r="BQ384" i="1"/>
  <c r="BP310" i="1"/>
  <c r="BQ310" i="1"/>
  <c r="BP403" i="1"/>
  <c r="BQ403" i="1"/>
  <c r="BP339" i="1"/>
  <c r="BQ339" i="1"/>
  <c r="BP275" i="1"/>
  <c r="BQ275" i="1"/>
  <c r="BP386" i="1"/>
  <c r="BQ386" i="1"/>
  <c r="BP322" i="1"/>
  <c r="BQ322" i="1"/>
  <c r="BP258" i="1"/>
  <c r="BQ258" i="1"/>
  <c r="BK258" i="1" s="1"/>
  <c r="BL258" i="1" s="1"/>
  <c r="BP377" i="1"/>
  <c r="BQ377" i="1"/>
  <c r="BP313" i="1"/>
  <c r="BQ313" i="1"/>
  <c r="BP249" i="1"/>
  <c r="BQ249" i="1"/>
  <c r="BP107" i="1"/>
  <c r="BQ107" i="1"/>
  <c r="BP200" i="1"/>
  <c r="BQ200" i="1"/>
  <c r="BP69" i="1"/>
  <c r="BQ69" i="1"/>
  <c r="BP295" i="1"/>
  <c r="BQ295" i="1"/>
  <c r="BP252" i="1"/>
  <c r="BQ252" i="1"/>
  <c r="BP290" i="1"/>
  <c r="BQ290" i="1"/>
  <c r="BP163" i="1"/>
  <c r="BQ163" i="1"/>
  <c r="BP205" i="1"/>
  <c r="BQ205" i="1"/>
  <c r="BP346" i="1"/>
  <c r="BQ346" i="1"/>
  <c r="BP195" i="1"/>
  <c r="BQ195" i="1"/>
  <c r="BP131" i="1"/>
  <c r="BQ131" i="1"/>
  <c r="BP67" i="1"/>
  <c r="BQ67" i="1"/>
  <c r="BP178" i="1"/>
  <c r="BQ178" i="1"/>
  <c r="BP114" i="1"/>
  <c r="BQ114" i="1"/>
  <c r="BP50" i="1"/>
  <c r="BQ50" i="1"/>
  <c r="BP97" i="1"/>
  <c r="BQ97" i="1"/>
  <c r="BP104" i="1"/>
  <c r="BQ104" i="1"/>
  <c r="BP213" i="1"/>
  <c r="BQ213" i="1"/>
  <c r="BP89" i="1"/>
  <c r="BQ89" i="1"/>
  <c r="BP199" i="1"/>
  <c r="BQ199" i="1"/>
  <c r="BK199" i="1" s="1"/>
  <c r="BP135" i="1"/>
  <c r="BQ135" i="1"/>
  <c r="BP71" i="1"/>
  <c r="BQ71" i="1"/>
  <c r="BP153" i="1"/>
  <c r="BQ153" i="1"/>
  <c r="BP152" i="1"/>
  <c r="BQ152" i="1"/>
  <c r="BP174" i="1"/>
  <c r="BQ174" i="1"/>
  <c r="BP110" i="1"/>
  <c r="BQ110" i="1"/>
  <c r="BP46" i="1"/>
  <c r="BQ46" i="1"/>
  <c r="BP93" i="1"/>
  <c r="BQ93" i="1"/>
  <c r="BP212" i="1"/>
  <c r="BQ212" i="1"/>
  <c r="BP148" i="1"/>
  <c r="BQ148" i="1"/>
  <c r="BP84" i="1"/>
  <c r="BQ84" i="1"/>
  <c r="BP376" i="1"/>
  <c r="BQ376" i="1"/>
  <c r="BP383" i="1"/>
  <c r="BQ383" i="1"/>
  <c r="BP319" i="1"/>
  <c r="BQ319" i="1"/>
  <c r="BP255" i="1"/>
  <c r="BQ255" i="1"/>
  <c r="BP240" i="1"/>
  <c r="BQ240" i="1"/>
  <c r="BP365" i="1"/>
  <c r="BQ365" i="1"/>
  <c r="BP277" i="1"/>
  <c r="BQ277" i="1"/>
  <c r="BP368" i="1"/>
  <c r="BQ368" i="1"/>
  <c r="BP326" i="1"/>
  <c r="BQ326" i="1"/>
  <c r="BP357" i="1"/>
  <c r="BQ357" i="1"/>
  <c r="BP340" i="1"/>
  <c r="BQ340" i="1"/>
  <c r="BP276" i="1"/>
  <c r="BQ276" i="1"/>
  <c r="BP344" i="1"/>
  <c r="BQ344" i="1"/>
  <c r="BP278" i="1"/>
  <c r="BQ278" i="1"/>
  <c r="BP395" i="1"/>
  <c r="BQ395" i="1"/>
  <c r="BP331" i="1"/>
  <c r="BQ331" i="1"/>
  <c r="BP267" i="1"/>
  <c r="BQ267" i="1"/>
  <c r="BP378" i="1"/>
  <c r="BQ378" i="1"/>
  <c r="BP314" i="1"/>
  <c r="BQ314" i="1"/>
  <c r="BP250" i="1"/>
  <c r="BQ250" i="1"/>
  <c r="BP369" i="1"/>
  <c r="BQ369" i="1"/>
  <c r="BP305" i="1"/>
  <c r="BQ305" i="1"/>
  <c r="BP241" i="1"/>
  <c r="BQ241" i="1"/>
  <c r="BP154" i="1"/>
  <c r="BQ154" i="1"/>
  <c r="BP80" i="1"/>
  <c r="BQ80" i="1"/>
  <c r="BP81" i="1"/>
  <c r="BQ81" i="1"/>
  <c r="BP188" i="1"/>
  <c r="BQ188" i="1"/>
  <c r="BP231" i="1"/>
  <c r="BQ231" i="1"/>
  <c r="BP316" i="1"/>
  <c r="BQ316" i="1"/>
  <c r="BP307" i="1"/>
  <c r="BQ307" i="1"/>
  <c r="BP354" i="1"/>
  <c r="BQ354" i="1"/>
  <c r="BP133" i="1"/>
  <c r="BQ133" i="1"/>
  <c r="BP146" i="1"/>
  <c r="BQ146" i="1"/>
  <c r="BP193" i="1"/>
  <c r="BQ193" i="1"/>
  <c r="BP57" i="1"/>
  <c r="BQ57" i="1"/>
  <c r="BP61" i="1"/>
  <c r="BQ61" i="1"/>
  <c r="BK61" i="1" s="1"/>
  <c r="BP351" i="1"/>
  <c r="BQ351" i="1"/>
  <c r="BP282" i="1"/>
  <c r="BQ282" i="1"/>
  <c r="BK282" i="1" s="1"/>
  <c r="BP187" i="1"/>
  <c r="BQ187" i="1"/>
  <c r="BP123" i="1"/>
  <c r="BQ123" i="1"/>
  <c r="BP59" i="1"/>
  <c r="BQ59" i="1"/>
  <c r="BP170" i="1"/>
  <c r="BQ170" i="1"/>
  <c r="BP106" i="1"/>
  <c r="BQ106" i="1"/>
  <c r="BP197" i="1"/>
  <c r="BQ197" i="1"/>
  <c r="BP65" i="1"/>
  <c r="BQ65" i="1"/>
  <c r="BP96" i="1"/>
  <c r="BQ96" i="1"/>
  <c r="BP173" i="1"/>
  <c r="BQ173" i="1"/>
  <c r="BP73" i="1"/>
  <c r="BQ73" i="1"/>
  <c r="BP191" i="1"/>
  <c r="BQ191" i="1"/>
  <c r="BP127" i="1"/>
  <c r="BQ127" i="1"/>
  <c r="BP63" i="1"/>
  <c r="BQ63" i="1"/>
  <c r="BP129" i="1"/>
  <c r="BQ129" i="1"/>
  <c r="BK129" i="1" s="1"/>
  <c r="BP136" i="1"/>
  <c r="BQ136" i="1"/>
  <c r="BP166" i="1"/>
  <c r="BQ166" i="1"/>
  <c r="BP102" i="1"/>
  <c r="BQ102" i="1"/>
  <c r="BP221" i="1"/>
  <c r="BQ221" i="1"/>
  <c r="BK221" i="1" s="1"/>
  <c r="BP85" i="1"/>
  <c r="BQ85" i="1"/>
  <c r="BP204" i="1"/>
  <c r="BQ204" i="1"/>
  <c r="BP140" i="1"/>
  <c r="BQ140" i="1"/>
  <c r="BP76" i="1"/>
  <c r="BQ76" i="1"/>
  <c r="BP352" i="1"/>
  <c r="BQ352" i="1"/>
  <c r="BP375" i="1"/>
  <c r="BQ375" i="1"/>
  <c r="BP311" i="1"/>
  <c r="BQ311" i="1"/>
  <c r="BP247" i="1"/>
  <c r="BQ247" i="1"/>
  <c r="BP390" i="1"/>
  <c r="BQ390" i="1"/>
  <c r="BP349" i="1"/>
  <c r="BQ349" i="1"/>
  <c r="BP269" i="1"/>
  <c r="BQ269" i="1"/>
  <c r="BP336" i="1"/>
  <c r="BQ336" i="1"/>
  <c r="BP302" i="1"/>
  <c r="BQ302" i="1"/>
  <c r="BP325" i="1"/>
  <c r="BQ325" i="1"/>
  <c r="BP332" i="1"/>
  <c r="BQ332" i="1"/>
  <c r="BP268" i="1"/>
  <c r="BQ268" i="1"/>
  <c r="BP304" i="1"/>
  <c r="BQ304" i="1"/>
  <c r="BK304" i="1" s="1"/>
  <c r="BP238" i="1"/>
  <c r="BQ238" i="1"/>
  <c r="BP387" i="1"/>
  <c r="BQ387" i="1"/>
  <c r="BP323" i="1"/>
  <c r="BQ323" i="1"/>
  <c r="BP259" i="1"/>
  <c r="BQ259" i="1"/>
  <c r="BP370" i="1"/>
  <c r="BQ370" i="1"/>
  <c r="BP306" i="1"/>
  <c r="BQ306" i="1"/>
  <c r="BK306" i="1" s="1"/>
  <c r="BP242" i="1"/>
  <c r="BQ242" i="1"/>
  <c r="BP361" i="1"/>
  <c r="BQ361" i="1"/>
  <c r="BP297" i="1"/>
  <c r="BQ297" i="1"/>
  <c r="BP233" i="1"/>
  <c r="BQ233" i="1"/>
  <c r="BP189" i="1"/>
  <c r="BQ189" i="1"/>
  <c r="BK189" i="1" s="1"/>
  <c r="BP184" i="1"/>
  <c r="BQ184" i="1"/>
  <c r="BP47" i="1"/>
  <c r="BQ47" i="1"/>
  <c r="BP165" i="1"/>
  <c r="BQ165" i="1"/>
  <c r="BP359" i="1"/>
  <c r="BQ359" i="1"/>
  <c r="BP270" i="1"/>
  <c r="BQ270" i="1"/>
  <c r="BP248" i="1"/>
  <c r="BQ248" i="1"/>
  <c r="BP226" i="1"/>
  <c r="BQ226" i="1"/>
  <c r="BP160" i="1"/>
  <c r="BQ160" i="1"/>
  <c r="BP232" i="1"/>
  <c r="BQ232" i="1"/>
  <c r="BP179" i="1"/>
  <c r="BQ179" i="1"/>
  <c r="BP115" i="1"/>
  <c r="BQ115" i="1"/>
  <c r="BP51" i="1"/>
  <c r="BQ51" i="1"/>
  <c r="BP162" i="1"/>
  <c r="BQ162" i="1"/>
  <c r="BP98" i="1"/>
  <c r="BQ98" i="1"/>
  <c r="BP157" i="1"/>
  <c r="BQ157" i="1"/>
  <c r="BP208" i="1"/>
  <c r="BQ208" i="1"/>
  <c r="BP88" i="1"/>
  <c r="BQ88" i="1"/>
  <c r="BP149" i="1"/>
  <c r="BQ149" i="1"/>
  <c r="BP49" i="1"/>
  <c r="BQ49" i="1"/>
  <c r="BP183" i="1"/>
  <c r="BQ183" i="1"/>
  <c r="BP119" i="1"/>
  <c r="BQ119" i="1"/>
  <c r="BK119" i="1" s="1"/>
  <c r="BP55" i="1"/>
  <c r="BQ55" i="1"/>
  <c r="BP105" i="1"/>
  <c r="BQ105" i="1"/>
  <c r="BP222" i="1"/>
  <c r="BQ222" i="1"/>
  <c r="BP158" i="1"/>
  <c r="BQ158" i="1"/>
  <c r="BP94" i="1"/>
  <c r="BQ94" i="1"/>
  <c r="BP181" i="1"/>
  <c r="BQ181" i="1"/>
  <c r="BP77" i="1"/>
  <c r="BQ77" i="1"/>
  <c r="BP196" i="1"/>
  <c r="BQ196" i="1"/>
  <c r="BP132" i="1"/>
  <c r="BQ132" i="1"/>
  <c r="BP68" i="1"/>
  <c r="BQ68" i="1"/>
  <c r="BP320" i="1"/>
  <c r="BQ320" i="1"/>
  <c r="BP367" i="1"/>
  <c r="BQ367" i="1"/>
  <c r="BP303" i="1"/>
  <c r="BQ303" i="1"/>
  <c r="BP239" i="1"/>
  <c r="BQ239" i="1"/>
  <c r="BP366" i="1"/>
  <c r="BQ366" i="1"/>
  <c r="BP341" i="1"/>
  <c r="BQ341" i="1"/>
  <c r="BP261" i="1"/>
  <c r="BQ261" i="1"/>
  <c r="BP312" i="1"/>
  <c r="BQ312" i="1"/>
  <c r="BP286" i="1"/>
  <c r="BQ286" i="1"/>
  <c r="BP396" i="1"/>
  <c r="BQ396" i="1"/>
  <c r="BP324" i="1"/>
  <c r="BQ324" i="1"/>
  <c r="BP260" i="1"/>
  <c r="BQ260" i="1"/>
  <c r="BP272" i="1"/>
  <c r="BQ272" i="1"/>
  <c r="BP397" i="1"/>
  <c r="BQ397" i="1"/>
  <c r="BP379" i="1"/>
  <c r="BQ379" i="1"/>
  <c r="BP315" i="1"/>
  <c r="BQ315" i="1"/>
  <c r="BP251" i="1"/>
  <c r="BQ251" i="1"/>
  <c r="BP362" i="1"/>
  <c r="BQ362" i="1"/>
  <c r="BP298" i="1"/>
  <c r="BQ298" i="1"/>
  <c r="BP234" i="1"/>
  <c r="BQ234" i="1"/>
  <c r="BP353" i="1"/>
  <c r="BQ353" i="1"/>
  <c r="BP289" i="1"/>
  <c r="BQ289" i="1"/>
  <c r="BK289" i="1" s="1"/>
  <c r="BP225" i="1"/>
  <c r="BQ225" i="1"/>
  <c r="BP43" i="1"/>
  <c r="BQ43" i="1"/>
  <c r="BO166" i="1"/>
  <c r="BO169" i="1"/>
  <c r="BK169" i="1" s="1"/>
  <c r="BO286" i="1"/>
  <c r="BO162" i="1"/>
  <c r="BK162" i="1" s="1"/>
  <c r="BO64" i="1"/>
  <c r="BO95" i="1"/>
  <c r="BK95" i="1" s="1"/>
  <c r="BO156" i="1"/>
  <c r="BO170" i="1"/>
  <c r="BO53" i="1"/>
  <c r="BO120" i="1"/>
  <c r="BK120" i="1" s="1"/>
  <c r="BO203" i="1"/>
  <c r="BO182" i="1"/>
  <c r="BO96" i="1"/>
  <c r="BO110" i="1"/>
  <c r="BO145" i="1"/>
  <c r="BO158" i="1"/>
  <c r="BO231" i="1"/>
  <c r="BO235" i="1"/>
  <c r="BO152" i="1"/>
  <c r="BO136" i="1"/>
  <c r="BK136" i="1" s="1"/>
  <c r="BO76" i="1"/>
  <c r="BO178" i="1"/>
  <c r="BK178" i="1" s="1"/>
  <c r="BO299" i="1"/>
  <c r="BO99" i="1"/>
  <c r="BO93" i="1"/>
  <c r="BO118" i="1"/>
  <c r="BO193" i="1"/>
  <c r="BO232" i="1"/>
  <c r="BK232" i="1" s="1"/>
  <c r="BO58" i="1"/>
  <c r="BO248" i="1"/>
  <c r="BO138" i="1"/>
  <c r="BO278" i="1"/>
  <c r="BO46" i="1"/>
  <c r="BO264" i="1"/>
  <c r="BK264" i="1" s="1"/>
  <c r="BO56" i="1"/>
  <c r="BO164" i="1"/>
  <c r="BO212" i="1"/>
  <c r="BO48" i="1"/>
  <c r="BO172" i="1"/>
  <c r="BO52" i="1"/>
  <c r="BO209" i="1"/>
  <c r="BO44" i="1"/>
  <c r="BO284" i="1"/>
  <c r="BO275" i="1"/>
  <c r="BO106" i="1"/>
  <c r="BO174" i="1"/>
  <c r="BK174" i="1" s="1"/>
  <c r="BO277" i="1"/>
  <c r="BO149" i="1"/>
  <c r="BO82" i="1"/>
  <c r="BO121" i="1"/>
  <c r="BO250" i="1"/>
  <c r="BO98" i="1"/>
  <c r="BO103" i="1"/>
  <c r="BO268" i="1"/>
  <c r="BO124" i="1"/>
  <c r="BO50" i="1"/>
  <c r="BO266" i="1"/>
  <c r="BO137" i="1"/>
  <c r="BO200" i="1"/>
  <c r="BO159" i="1"/>
  <c r="BK159" i="1" s="1"/>
  <c r="BO213" i="1"/>
  <c r="BO160" i="1"/>
  <c r="BO77" i="1"/>
  <c r="BO302" i="1"/>
  <c r="BO94" i="1"/>
  <c r="BO131" i="1"/>
  <c r="BK131" i="1" s="1"/>
  <c r="BO123" i="1"/>
  <c r="BO186" i="1"/>
  <c r="BO80" i="1"/>
  <c r="BO139" i="1"/>
  <c r="BK139" i="1" s="1"/>
  <c r="BO377" i="1"/>
  <c r="BO403" i="1"/>
  <c r="BO269" i="1"/>
  <c r="BO293" i="1"/>
  <c r="BO185" i="1"/>
  <c r="BO68" i="1"/>
  <c r="BO74" i="1"/>
  <c r="BO146" i="1"/>
  <c r="BO71" i="1"/>
  <c r="BO196" i="1"/>
  <c r="BO218" i="1"/>
  <c r="BO301" i="1"/>
  <c r="BO171" i="1"/>
  <c r="BO381" i="1"/>
  <c r="BO113" i="1"/>
  <c r="BO59" i="1"/>
  <c r="BO237" i="1"/>
  <c r="BO321" i="1"/>
  <c r="BK321" i="1" s="1"/>
  <c r="BO300" i="1"/>
  <c r="BO374" i="1"/>
  <c r="BO86" i="1"/>
  <c r="BO125" i="1"/>
  <c r="BO88" i="1"/>
  <c r="BO372" i="1"/>
  <c r="BK372" i="1" s="1"/>
  <c r="BO141" i="1"/>
  <c r="BO75" i="1"/>
  <c r="BK75" i="1" s="1"/>
  <c r="BO205" i="1"/>
  <c r="BO66" i="1"/>
  <c r="BO216" i="1"/>
  <c r="BO107" i="1"/>
  <c r="BO378" i="1"/>
  <c r="BO112" i="1"/>
  <c r="BO87" i="1"/>
  <c r="BO183" i="1"/>
  <c r="BO167" i="1"/>
  <c r="BO198" i="1"/>
  <c r="BO43" i="1"/>
  <c r="BN43" i="1"/>
  <c r="BO79" i="1"/>
  <c r="BO315" i="1"/>
  <c r="BO222" i="1"/>
  <c r="BO83" i="1"/>
  <c r="BO270" i="1"/>
  <c r="BO233" i="1"/>
  <c r="BO45" i="1"/>
  <c r="BO104" i="1"/>
  <c r="BO242" i="1"/>
  <c r="BO345" i="1"/>
  <c r="BK345" i="1" s="1"/>
  <c r="BO195" i="1"/>
  <c r="BO211" i="1"/>
  <c r="BO132" i="1"/>
  <c r="BO147" i="1"/>
  <c r="BO176" i="1"/>
  <c r="BO396" i="1"/>
  <c r="BK396" i="1" s="1"/>
  <c r="BO150" i="1"/>
  <c r="BO151" i="1"/>
  <c r="BO116" i="1"/>
  <c r="BO371" i="1"/>
  <c r="BO267" i="1"/>
  <c r="BO114" i="1"/>
  <c r="BO397" i="1"/>
  <c r="BO310" i="1"/>
  <c r="BO253" i="1"/>
  <c r="BO90" i="1"/>
  <c r="BO177" i="1"/>
  <c r="BO81" i="1"/>
  <c r="BO255" i="1"/>
  <c r="BO399" i="1"/>
  <c r="BO254" i="1"/>
  <c r="BO295" i="1"/>
  <c r="BO260" i="1"/>
  <c r="BO318" i="1"/>
  <c r="BO366" i="1"/>
  <c r="BO348" i="1"/>
  <c r="BO236" i="1"/>
  <c r="BO384" i="1"/>
  <c r="BO294" i="1"/>
  <c r="BO344" i="1"/>
  <c r="BK344" i="1" s="1"/>
  <c r="BO329" i="1"/>
  <c r="BO354" i="1"/>
  <c r="BO361" i="1"/>
  <c r="BO243" i="1"/>
  <c r="BO343" i="1"/>
  <c r="BO335" i="1"/>
  <c r="BK335" i="1" s="1"/>
  <c r="BO362" i="1"/>
  <c r="BO402" i="1"/>
  <c r="BO240" i="1"/>
  <c r="BO392" i="1"/>
  <c r="BO365" i="1"/>
  <c r="BO251" i="1"/>
  <c r="BO249" i="1"/>
  <c r="BO308" i="1"/>
  <c r="BO391" i="1"/>
  <c r="BO276" i="1"/>
  <c r="BO340" i="1"/>
  <c r="BO192" i="1"/>
  <c r="BK192" i="1" s="1"/>
  <c r="BO395" i="1"/>
  <c r="BO234" i="1"/>
  <c r="BO401" i="1"/>
  <c r="BO387" i="1"/>
  <c r="BO380" i="1"/>
  <c r="BO273" i="1"/>
  <c r="BK273" i="1" s="1"/>
  <c r="BN350" i="1"/>
  <c r="BO350" i="1"/>
  <c r="BO349" i="1"/>
  <c r="BO352" i="1"/>
  <c r="BO393" i="1"/>
  <c r="BO320" i="1"/>
  <c r="BK320" i="1" s="1"/>
  <c r="BO355" i="1"/>
  <c r="BO288" i="1"/>
  <c r="BO309" i="1"/>
  <c r="BO257" i="1"/>
  <c r="BK257" i="1" s="1"/>
  <c r="BO287" i="1"/>
  <c r="BO347" i="1"/>
  <c r="BN323" i="1"/>
  <c r="BH323" i="1" s="1"/>
  <c r="BO323" i="1"/>
  <c r="BK323" i="1" s="1"/>
  <c r="BO281" i="1"/>
  <c r="BO291" i="1"/>
  <c r="BO363" i="1"/>
  <c r="BO247" i="1"/>
  <c r="BO322" i="1"/>
  <c r="BO324" i="1"/>
  <c r="BO298" i="1"/>
  <c r="BN382" i="1"/>
  <c r="BO382" i="1"/>
  <c r="BN368" i="1"/>
  <c r="BO368" i="1"/>
  <c r="BO385" i="1"/>
  <c r="BK385" i="1" s="1"/>
  <c r="BO262" i="1"/>
  <c r="BN356" i="1"/>
  <c r="BO356" i="1"/>
  <c r="BO332" i="1"/>
  <c r="BO316" i="1"/>
  <c r="BN376" i="1"/>
  <c r="BO376" i="1"/>
  <c r="BO334" i="1"/>
  <c r="BO331" i="1"/>
  <c r="BO305" i="1"/>
  <c r="BO390" i="1"/>
  <c r="BO296" i="1"/>
  <c r="BN317" i="1"/>
  <c r="BO317" i="1"/>
  <c r="BO239" i="1"/>
  <c r="BO360" i="1"/>
  <c r="BK360" i="1" s="1"/>
  <c r="BO400" i="1"/>
  <c r="BO244" i="1"/>
  <c r="BO341" i="1"/>
  <c r="BO238" i="1"/>
  <c r="BO370" i="1"/>
  <c r="BO252" i="1"/>
  <c r="BO327" i="1"/>
  <c r="BO290" i="1"/>
  <c r="BO292" i="1"/>
  <c r="BN373" i="1"/>
  <c r="BO373" i="1"/>
  <c r="BO338" i="1"/>
  <c r="BO389" i="1"/>
  <c r="BO353" i="1"/>
  <c r="BO342" i="1"/>
  <c r="BO311" i="1"/>
  <c r="BO383" i="1"/>
  <c r="BO313" i="1"/>
  <c r="BO398" i="1"/>
  <c r="BO303" i="1"/>
  <c r="BO245" i="1"/>
  <c r="BN388" i="1"/>
  <c r="BO388" i="1"/>
  <c r="BO265" i="1"/>
  <c r="BK265" i="1" s="1"/>
  <c r="BN325" i="1"/>
  <c r="BO325" i="1"/>
  <c r="BN359" i="1"/>
  <c r="BH359" i="1" s="1"/>
  <c r="BO359" i="1"/>
  <c r="BO351" i="1"/>
  <c r="BN394" i="1"/>
  <c r="BO394" i="1"/>
  <c r="BN375" i="1"/>
  <c r="BO375" i="1"/>
  <c r="BO364" i="1"/>
  <c r="BO263" i="1"/>
  <c r="BN358" i="1"/>
  <c r="BO358" i="1"/>
  <c r="BN339" i="1"/>
  <c r="BO339" i="1"/>
  <c r="BO285" i="1"/>
  <c r="BO346" i="1"/>
  <c r="BO259" i="1"/>
  <c r="BO330" i="1"/>
  <c r="BO297" i="1"/>
  <c r="BO328" i="1"/>
  <c r="BN369" i="1"/>
  <c r="BO369" i="1"/>
  <c r="BN386" i="1"/>
  <c r="BO386" i="1"/>
  <c r="BO367" i="1"/>
  <c r="BO312" i="1"/>
  <c r="BO272" i="1"/>
  <c r="BK272" i="1" s="1"/>
  <c r="BN336" i="1"/>
  <c r="BO336" i="1"/>
  <c r="BO283" i="1"/>
  <c r="BO261" i="1"/>
  <c r="BK261" i="1" s="1"/>
  <c r="BO319" i="1"/>
  <c r="BO280" i="1"/>
  <c r="BO314" i="1"/>
  <c r="BO271" i="1"/>
  <c r="BO274" i="1"/>
  <c r="BO326" i="1"/>
  <c r="BO241" i="1"/>
  <c r="BN379" i="1"/>
  <c r="BO379" i="1"/>
  <c r="BN404" i="1"/>
  <c r="BO404" i="1"/>
  <c r="BO333" i="1"/>
  <c r="BK333" i="1" s="1"/>
  <c r="BO307" i="1"/>
  <c r="BO337" i="1"/>
  <c r="BO357" i="1"/>
  <c r="BN227" i="1"/>
  <c r="BO227" i="1"/>
  <c r="BO140" i="1"/>
  <c r="BK140" i="1" s="1"/>
  <c r="BO188" i="1"/>
  <c r="BO148" i="1"/>
  <c r="BO229" i="1"/>
  <c r="BN229" i="1"/>
  <c r="BO108" i="1"/>
  <c r="BN230" i="1"/>
  <c r="BO230" i="1"/>
  <c r="BN226" i="1"/>
  <c r="BO226" i="1"/>
  <c r="BO228" i="1"/>
  <c r="BN228" i="1"/>
  <c r="BO85" i="1"/>
  <c r="BO214" i="1"/>
  <c r="BO69" i="1"/>
  <c r="BO168" i="1"/>
  <c r="BO101" i="1"/>
  <c r="BK101" i="1" s="1"/>
  <c r="BO173" i="1"/>
  <c r="BO143" i="1"/>
  <c r="BK143" i="1" s="1"/>
  <c r="BO117" i="1"/>
  <c r="BO215" i="1"/>
  <c r="BO100" i="1"/>
  <c r="BO62" i="1"/>
  <c r="BO217" i="1"/>
  <c r="BO175" i="1"/>
  <c r="BN225" i="1"/>
  <c r="BO225" i="1"/>
  <c r="BO204" i="1"/>
  <c r="BO154" i="1"/>
  <c r="BO133" i="1"/>
  <c r="BO60" i="1"/>
  <c r="BO63" i="1"/>
  <c r="BO197" i="1"/>
  <c r="BO84" i="1"/>
  <c r="BO181" i="1"/>
  <c r="BO78" i="1"/>
  <c r="BN224" i="1"/>
  <c r="BO224" i="1"/>
  <c r="BO49" i="1"/>
  <c r="BN362" i="1"/>
  <c r="BO163" i="1"/>
  <c r="BO102" i="1"/>
  <c r="BO65" i="1"/>
  <c r="BO144" i="1"/>
  <c r="BO157" i="1"/>
  <c r="BO219" i="1"/>
  <c r="BO165" i="1"/>
  <c r="BO67" i="1"/>
  <c r="BO142" i="1"/>
  <c r="BO130" i="1"/>
  <c r="BO122" i="1"/>
  <c r="BO105" i="1"/>
  <c r="BO55" i="1"/>
  <c r="BO57" i="1"/>
  <c r="BO70" i="1"/>
  <c r="BO153" i="1"/>
  <c r="BO51" i="1"/>
  <c r="BO126" i="1"/>
  <c r="BO127" i="1"/>
  <c r="BO207" i="1"/>
  <c r="BO179" i="1"/>
  <c r="BN310" i="1"/>
  <c r="BN318" i="1"/>
  <c r="BN366" i="1"/>
  <c r="BN371" i="1"/>
  <c r="BN399" i="1"/>
  <c r="BN384" i="1"/>
  <c r="BN377" i="1"/>
  <c r="BN403" i="1"/>
  <c r="BN361" i="1"/>
  <c r="BN343" i="1"/>
  <c r="BN335" i="1"/>
  <c r="BN402" i="1"/>
  <c r="BN381" i="1"/>
  <c r="BH381" i="1" s="1"/>
  <c r="BN322" i="1"/>
  <c r="BN321" i="1"/>
  <c r="BN374" i="1"/>
  <c r="BN372" i="1"/>
  <c r="BH372" i="1" s="1"/>
  <c r="BN378" i="1"/>
  <c r="BN329" i="1"/>
  <c r="BN352" i="1"/>
  <c r="BN393" i="1"/>
  <c r="BH393" i="1" s="1"/>
  <c r="BN320" i="1"/>
  <c r="BN355" i="1"/>
  <c r="BN347" i="1"/>
  <c r="BN363" i="1"/>
  <c r="BN324" i="1"/>
  <c r="BN344" i="1"/>
  <c r="BN315" i="1"/>
  <c r="BN341" i="1"/>
  <c r="BN345" i="1"/>
  <c r="BN401" i="1"/>
  <c r="BN396" i="1"/>
  <c r="BN397" i="1"/>
  <c r="BN392" i="1"/>
  <c r="BN385" i="1"/>
  <c r="BN365" i="1"/>
  <c r="BN332" i="1"/>
  <c r="BN316" i="1"/>
  <c r="BN334" i="1"/>
  <c r="BN331" i="1"/>
  <c r="BN390" i="1"/>
  <c r="BN351" i="1"/>
  <c r="BN367" i="1"/>
  <c r="BN360" i="1"/>
  <c r="BN400" i="1"/>
  <c r="BN370" i="1"/>
  <c r="BN327" i="1"/>
  <c r="BH327" i="1" s="1"/>
  <c r="BN354" i="1"/>
  <c r="BN391" i="1"/>
  <c r="BN338" i="1"/>
  <c r="BN389" i="1"/>
  <c r="BN353" i="1"/>
  <c r="BN342" i="1"/>
  <c r="BH342" i="1" s="1"/>
  <c r="BN311" i="1"/>
  <c r="BN383" i="1"/>
  <c r="BN340" i="1"/>
  <c r="BN313" i="1"/>
  <c r="BN398" i="1"/>
  <c r="BN395" i="1"/>
  <c r="BH395" i="1" s="1"/>
  <c r="BN364" i="1"/>
  <c r="BN346" i="1"/>
  <c r="BN330" i="1"/>
  <c r="BN328" i="1"/>
  <c r="BN312" i="1"/>
  <c r="BN319" i="1"/>
  <c r="BN314" i="1"/>
  <c r="BN326" i="1"/>
  <c r="BN387" i="1"/>
  <c r="BN380" i="1"/>
  <c r="BN348" i="1"/>
  <c r="BN349" i="1"/>
  <c r="BN333" i="1"/>
  <c r="BN337" i="1"/>
  <c r="BN357" i="1"/>
  <c r="BN283" i="1"/>
  <c r="BN55" i="1"/>
  <c r="BN61" i="1"/>
  <c r="BH61" i="1" s="1"/>
  <c r="BN139" i="1"/>
  <c r="BN159" i="1"/>
  <c r="BH159" i="1" s="1"/>
  <c r="BN140" i="1"/>
  <c r="BN248" i="1"/>
  <c r="BH248" i="1" s="1"/>
  <c r="BN149" i="1"/>
  <c r="BN82" i="1"/>
  <c r="BH82" i="1" s="1"/>
  <c r="BN121" i="1"/>
  <c r="BN264" i="1"/>
  <c r="BH264" i="1" s="1"/>
  <c r="BN146" i="1"/>
  <c r="BN56" i="1"/>
  <c r="BN158" i="1"/>
  <c r="BN64" i="1"/>
  <c r="BH64" i="1" s="1"/>
  <c r="BN213" i="1"/>
  <c r="BN170" i="1"/>
  <c r="BN160" i="1"/>
  <c r="BN198" i="1"/>
  <c r="BN95" i="1"/>
  <c r="BN188" i="1"/>
  <c r="BN305" i="1"/>
  <c r="BN77" i="1"/>
  <c r="BN241" i="1"/>
  <c r="BN99" i="1"/>
  <c r="BH99" i="1" s="1"/>
  <c r="BN210" i="1"/>
  <c r="BN268" i="1"/>
  <c r="BH268" i="1" s="1"/>
  <c r="BN182" i="1"/>
  <c r="BN132" i="1"/>
  <c r="BN105" i="1"/>
  <c r="BN231" i="1"/>
  <c r="BN111" i="1"/>
  <c r="BN291" i="1"/>
  <c r="BN265" i="1"/>
  <c r="BN232" i="1"/>
  <c r="BN138" i="1"/>
  <c r="BN88" i="1"/>
  <c r="BH88" i="1" s="1"/>
  <c r="BN218" i="1"/>
  <c r="BN122" i="1"/>
  <c r="BN308" i="1"/>
  <c r="BN96" i="1"/>
  <c r="BN269" i="1"/>
  <c r="BN309" i="1"/>
  <c r="BN58" i="1"/>
  <c r="BN292" i="1"/>
  <c r="BH292" i="1" s="1"/>
  <c r="BN128" i="1"/>
  <c r="BN73" i="1"/>
  <c r="BN119" i="1"/>
  <c r="BN237" i="1"/>
  <c r="BH237" i="1" s="1"/>
  <c r="BN300" i="1"/>
  <c r="BN110" i="1"/>
  <c r="BN145" i="1"/>
  <c r="BN185" i="1"/>
  <c r="BN189" i="1"/>
  <c r="BN299" i="1"/>
  <c r="BN68" i="1"/>
  <c r="BN74" i="1"/>
  <c r="BH74" i="1" s="1"/>
  <c r="BN243" i="1"/>
  <c r="BN50" i="1"/>
  <c r="BH50" i="1" s="1"/>
  <c r="BN249" i="1"/>
  <c r="BN101" i="1"/>
  <c r="BN117" i="1"/>
  <c r="BN90" i="1"/>
  <c r="BN193" i="1"/>
  <c r="BN80" i="1"/>
  <c r="BN259" i="1"/>
  <c r="BN63" i="1"/>
  <c r="BN183" i="1"/>
  <c r="BN47" i="1"/>
  <c r="BN252" i="1"/>
  <c r="BN222" i="1"/>
  <c r="BN215" i="1"/>
  <c r="BN179" i="1"/>
  <c r="BN54" i="1"/>
  <c r="BN123" i="1"/>
  <c r="BH123" i="1" s="1"/>
  <c r="BN44" i="1"/>
  <c r="BN176" i="1"/>
  <c r="BN214" i="1"/>
  <c r="BN245" i="1"/>
  <c r="BH245" i="1" s="1"/>
  <c r="BN204" i="1"/>
  <c r="BN168" i="1"/>
  <c r="BN275" i="1"/>
  <c r="BN174" i="1"/>
  <c r="BN235" i="1"/>
  <c r="BN238" i="1"/>
  <c r="BN144" i="1"/>
  <c r="BN76" i="1"/>
  <c r="BN199" i="1"/>
  <c r="BN288" i="1"/>
  <c r="BN201" i="1"/>
  <c r="BN190" i="1"/>
  <c r="BN162" i="1"/>
  <c r="BN205" i="1"/>
  <c r="BH205" i="1" s="1"/>
  <c r="BN262" i="1"/>
  <c r="BN163" i="1"/>
  <c r="BN86" i="1"/>
  <c r="BN125" i="1"/>
  <c r="BH125" i="1" s="1"/>
  <c r="BN279" i="1"/>
  <c r="BN202" i="1"/>
  <c r="BN251" i="1"/>
  <c r="BN155" i="1"/>
  <c r="BN97" i="1"/>
  <c r="BN282" i="1"/>
  <c r="BH282" i="1" s="1"/>
  <c r="BN244" i="1"/>
  <c r="BN79" i="1"/>
  <c r="BN285" i="1"/>
  <c r="BN67" i="1"/>
  <c r="BN52" i="1"/>
  <c r="BN203" i="1"/>
  <c r="BH203" i="1" s="1"/>
  <c r="BN161" i="1"/>
  <c r="BN153" i="1"/>
  <c r="BN303" i="1"/>
  <c r="BN192" i="1"/>
  <c r="BN156" i="1"/>
  <c r="BN142" i="1"/>
  <c r="BN178" i="1"/>
  <c r="BN298" i="1"/>
  <c r="BN69" i="1"/>
  <c r="BN254" i="1"/>
  <c r="BN150" i="1"/>
  <c r="BN103" i="1"/>
  <c r="BN113" i="1"/>
  <c r="BN287" i="1"/>
  <c r="BN71" i="1"/>
  <c r="BN91" i="1"/>
  <c r="BN102" i="1"/>
  <c r="BN124" i="1"/>
  <c r="BN293" i="1"/>
  <c r="BN257" i="1"/>
  <c r="BN256" i="1"/>
  <c r="BN206" i="1"/>
  <c r="BN302" i="1"/>
  <c r="BN157" i="1"/>
  <c r="BN166" i="1"/>
  <c r="BN83" i="1"/>
  <c r="BH83" i="1" s="1"/>
  <c r="BN239" i="1"/>
  <c r="BN306" i="1"/>
  <c r="BH306" i="1" s="1"/>
  <c r="BN129" i="1"/>
  <c r="BN92" i="1"/>
  <c r="BN253" i="1"/>
  <c r="BN65" i="1"/>
  <c r="BH65" i="1" s="1"/>
  <c r="BN294" i="1"/>
  <c r="BN143" i="1"/>
  <c r="BN89" i="1"/>
  <c r="BN217" i="1"/>
  <c r="BN175" i="1"/>
  <c r="BN167" i="1"/>
  <c r="BN172" i="1"/>
  <c r="BN216" i="1"/>
  <c r="BN141" i="1"/>
  <c r="BN207" i="1"/>
  <c r="BN112" i="1"/>
  <c r="BN307" i="1"/>
  <c r="BN87" i="1"/>
  <c r="BN197" i="1"/>
  <c r="BH197" i="1" s="1"/>
  <c r="BN108" i="1"/>
  <c r="BN297" i="1"/>
  <c r="BN84" i="1"/>
  <c r="BN164" i="1"/>
  <c r="BN240" i="1"/>
  <c r="BN200" i="1"/>
  <c r="BH200" i="1" s="1"/>
  <c r="BN212" i="1"/>
  <c r="BN171" i="1"/>
  <c r="BN211" i="1"/>
  <c r="BN194" i="1"/>
  <c r="BN289" i="1"/>
  <c r="BN236" i="1"/>
  <c r="BN98" i="1"/>
  <c r="BN267" i="1"/>
  <c r="BN85" i="1"/>
  <c r="BN295" i="1"/>
  <c r="BN186" i="1"/>
  <c r="BN154" i="1"/>
  <c r="BN233" i="1"/>
  <c r="BN187" i="1"/>
  <c r="BN133" i="1"/>
  <c r="BN219" i="1"/>
  <c r="BN220" i="1"/>
  <c r="BN255" i="1"/>
  <c r="BH255" i="1" s="1"/>
  <c r="BN184" i="1"/>
  <c r="BN276" i="1"/>
  <c r="BN165" i="1"/>
  <c r="BN62" i="1"/>
  <c r="BN169" i="1"/>
  <c r="BN242" i="1"/>
  <c r="BN130" i="1"/>
  <c r="BN66" i="1"/>
  <c r="BN118" i="1"/>
  <c r="BN280" i="1"/>
  <c r="BN120" i="1"/>
  <c r="BN70" i="1"/>
  <c r="BN278" i="1"/>
  <c r="BN46" i="1"/>
  <c r="BN281" i="1"/>
  <c r="BN221" i="1"/>
  <c r="BN59" i="1"/>
  <c r="BN271" i="1"/>
  <c r="BH271" i="1" s="1"/>
  <c r="BN274" i="1"/>
  <c r="BN209" i="1"/>
  <c r="BN51" i="1"/>
  <c r="BN296" i="1"/>
  <c r="BH296" i="1" s="1"/>
  <c r="BN173" i="1"/>
  <c r="BN114" i="1"/>
  <c r="BN135" i="1"/>
  <c r="BN273" i="1"/>
  <c r="BH273" i="1" s="1"/>
  <c r="BN208" i="1"/>
  <c r="BN147" i="1"/>
  <c r="BN78" i="1"/>
  <c r="BN261" i="1"/>
  <c r="BN53" i="1"/>
  <c r="BN247" i="1"/>
  <c r="BH247" i="1" s="1"/>
  <c r="BN277" i="1"/>
  <c r="BN258" i="1"/>
  <c r="BN304" i="1"/>
  <c r="BN284" i="1"/>
  <c r="BH284" i="1" s="1"/>
  <c r="BN106" i="1"/>
  <c r="BN107" i="1"/>
  <c r="BN126" i="1"/>
  <c r="BN180" i="1"/>
  <c r="BN266" i="1"/>
  <c r="BN94" i="1"/>
  <c r="BN137" i="1"/>
  <c r="BN181" i="1"/>
  <c r="BN195" i="1"/>
  <c r="BN270" i="1"/>
  <c r="BN246" i="1"/>
  <c r="BN260" i="1"/>
  <c r="BN234" i="1"/>
  <c r="BN286" i="1"/>
  <c r="BN72" i="1"/>
  <c r="BN272" i="1"/>
  <c r="BN109" i="1"/>
  <c r="BN45" i="1"/>
  <c r="BH45" i="1" s="1"/>
  <c r="BN48" i="1"/>
  <c r="BN301" i="1"/>
  <c r="BN148" i="1"/>
  <c r="BN93" i="1"/>
  <c r="BH93" i="1" s="1"/>
  <c r="BN263" i="1"/>
  <c r="BN60" i="1"/>
  <c r="BN104" i="1"/>
  <c r="BN57" i="1"/>
  <c r="BH57" i="1" s="1"/>
  <c r="BN75" i="1"/>
  <c r="BN250" i="1"/>
  <c r="BH250" i="1" s="1"/>
  <c r="BN127" i="1"/>
  <c r="BN49" i="1"/>
  <c r="BN151" i="1"/>
  <c r="BN152" i="1"/>
  <c r="BN134" i="1"/>
  <c r="BN196" i="1"/>
  <c r="BN136" i="1"/>
  <c r="BN115" i="1"/>
  <c r="BN116" i="1"/>
  <c r="BN191" i="1"/>
  <c r="BH191" i="1" s="1"/>
  <c r="BN131" i="1"/>
  <c r="BN177" i="1"/>
  <c r="BH177" i="1" s="1"/>
  <c r="BN100" i="1"/>
  <c r="BN290" i="1"/>
  <c r="BH290" i="1" s="1"/>
  <c r="BN81" i="1"/>
  <c r="AP43" i="1"/>
  <c r="AR43" i="1" s="1"/>
  <c r="C25" i="1"/>
  <c r="C26" i="1"/>
  <c r="C22" i="1"/>
  <c r="AQ43" i="1"/>
  <c r="AL43" i="1"/>
  <c r="AN43" i="1" s="1"/>
  <c r="G235" i="1"/>
  <c r="F238" i="1"/>
  <c r="G238" i="1"/>
  <c r="G237" i="1"/>
  <c r="F237" i="1"/>
  <c r="G229" i="1"/>
  <c r="F229" i="1"/>
  <c r="F236" i="1"/>
  <c r="G236" i="1"/>
  <c r="F226" i="1"/>
  <c r="E234" i="1"/>
  <c r="C232" i="1"/>
  <c r="D234" i="1"/>
  <c r="D233" i="1"/>
  <c r="E233" i="1"/>
  <c r="C231" i="1"/>
  <c r="A44" i="1"/>
  <c r="BK359" i="1" l="1"/>
  <c r="BK392" i="1"/>
  <c r="BK295" i="1"/>
  <c r="BL295" i="1" s="1"/>
  <c r="BK293" i="1"/>
  <c r="BK244" i="1"/>
  <c r="BK234" i="1"/>
  <c r="BM234" i="1" s="1"/>
  <c r="BK44" i="1"/>
  <c r="BK99" i="1"/>
  <c r="BK85" i="1"/>
  <c r="BK326" i="1"/>
  <c r="BK97" i="1"/>
  <c r="BK218" i="1"/>
  <c r="BL218" i="1" s="1"/>
  <c r="BH221" i="1"/>
  <c r="BK190" i="1"/>
  <c r="BM190" i="1" s="1"/>
  <c r="BK237" i="1"/>
  <c r="BM237" i="1" s="1"/>
  <c r="BK124" i="1"/>
  <c r="BL124" i="1" s="1"/>
  <c r="BK70" i="1"/>
  <c r="BM70" i="1" s="1"/>
  <c r="BK334" i="1"/>
  <c r="BM334" i="1" s="1"/>
  <c r="BK108" i="1"/>
  <c r="BM108" i="1" s="1"/>
  <c r="BK74" i="1"/>
  <c r="BL74" i="1" s="1"/>
  <c r="BK317" i="1"/>
  <c r="BL317" i="1" s="1"/>
  <c r="BK125" i="1"/>
  <c r="BL125" i="1" s="1"/>
  <c r="BK206" i="1"/>
  <c r="BL206" i="1" s="1"/>
  <c r="BK274" i="1"/>
  <c r="BM274" i="1" s="1"/>
  <c r="BK355" i="1"/>
  <c r="BM355" i="1" s="1"/>
  <c r="BK171" i="1"/>
  <c r="BL171" i="1" s="1"/>
  <c r="BK308" i="1"/>
  <c r="BM308" i="1" s="1"/>
  <c r="BK247" i="1"/>
  <c r="BM247" i="1" s="1"/>
  <c r="BK191" i="1"/>
  <c r="BL191" i="1" s="1"/>
  <c r="BK300" i="1"/>
  <c r="BL300" i="1" s="1"/>
  <c r="BK165" i="1"/>
  <c r="BL165" i="1" s="1"/>
  <c r="BK49" i="1"/>
  <c r="BM49" i="1" s="1"/>
  <c r="BK311" i="1"/>
  <c r="BL311" i="1" s="1"/>
  <c r="BK290" i="1"/>
  <c r="BM290" i="1" s="1"/>
  <c r="BK350" i="1"/>
  <c r="BL350" i="1" s="1"/>
  <c r="BK151" i="1"/>
  <c r="BM151" i="1" s="1"/>
  <c r="BK47" i="1"/>
  <c r="BM47" i="1" s="1"/>
  <c r="BK208" i="1"/>
  <c r="BM208" i="1" s="1"/>
  <c r="BK72" i="1"/>
  <c r="BM72" i="1" s="1"/>
  <c r="BK54" i="1"/>
  <c r="BL54" i="1" s="1"/>
  <c r="BK388" i="1"/>
  <c r="BL388" i="1" s="1"/>
  <c r="BK342" i="1"/>
  <c r="BM342" i="1" s="1"/>
  <c r="BK368" i="1"/>
  <c r="BM368" i="1" s="1"/>
  <c r="BK363" i="1"/>
  <c r="BM363" i="1" s="1"/>
  <c r="BK337" i="1"/>
  <c r="BM337" i="1" s="1"/>
  <c r="BK291" i="1"/>
  <c r="BL291" i="1" s="1"/>
  <c r="BK288" i="1"/>
  <c r="BL288" i="1" s="1"/>
  <c r="BK184" i="1"/>
  <c r="BM184" i="1" s="1"/>
  <c r="BK389" i="1"/>
  <c r="BM389" i="1" s="1"/>
  <c r="BK391" i="1"/>
  <c r="BM391" i="1" s="1"/>
  <c r="BK57" i="1"/>
  <c r="BM57" i="1" s="1"/>
  <c r="BK241" i="1"/>
  <c r="BM241" i="1" s="1"/>
  <c r="BK394" i="1"/>
  <c r="BL394" i="1" s="1"/>
  <c r="BK340" i="1"/>
  <c r="BL340" i="1" s="1"/>
  <c r="BK157" i="1"/>
  <c r="BM157" i="1" s="1"/>
  <c r="BK207" i="1"/>
  <c r="BL207" i="1" s="1"/>
  <c r="BK105" i="1"/>
  <c r="BM105" i="1" s="1"/>
  <c r="BK78" i="1"/>
  <c r="BM78" i="1" s="1"/>
  <c r="BK382" i="1"/>
  <c r="BM382" i="1" s="1"/>
  <c r="BK176" i="1"/>
  <c r="BM176" i="1" s="1"/>
  <c r="BK45" i="1"/>
  <c r="BL45" i="1" s="1"/>
  <c r="BK86" i="1"/>
  <c r="BM86" i="1" s="1"/>
  <c r="BK148" i="1"/>
  <c r="BM148" i="1" s="1"/>
  <c r="BK102" i="1"/>
  <c r="BM102" i="1" s="1"/>
  <c r="BK173" i="1"/>
  <c r="BL173" i="1" s="1"/>
  <c r="BK226" i="1"/>
  <c r="BM226" i="1" s="1"/>
  <c r="BK188" i="1"/>
  <c r="BL188" i="1" s="1"/>
  <c r="BK314" i="1"/>
  <c r="BM314" i="1" s="1"/>
  <c r="BK312" i="1"/>
  <c r="BM312" i="1" s="1"/>
  <c r="BK401" i="1"/>
  <c r="BM401" i="1" s="1"/>
  <c r="BK243" i="1"/>
  <c r="BL243" i="1" s="1"/>
  <c r="BK63" i="1"/>
  <c r="BL63" i="1" s="1"/>
  <c r="BK230" i="1"/>
  <c r="BM230" i="1" s="1"/>
  <c r="BK319" i="1"/>
  <c r="BM319" i="1" s="1"/>
  <c r="BK400" i="1"/>
  <c r="BL400" i="1" s="1"/>
  <c r="BK395" i="1"/>
  <c r="BM395" i="1" s="1"/>
  <c r="BK116" i="1"/>
  <c r="BL116" i="1" s="1"/>
  <c r="BK195" i="1"/>
  <c r="BM195" i="1" s="1"/>
  <c r="BK248" i="1"/>
  <c r="BM248" i="1" s="1"/>
  <c r="BK135" i="1"/>
  <c r="BM135" i="1" s="1"/>
  <c r="BK201" i="1"/>
  <c r="BL201" i="1" s="1"/>
  <c r="BK220" i="1"/>
  <c r="BL220" i="1" s="1"/>
  <c r="BK180" i="1"/>
  <c r="BL180" i="1" s="1"/>
  <c r="BK330" i="1"/>
  <c r="BL330" i="1" s="1"/>
  <c r="BK398" i="1"/>
  <c r="BM398" i="1" s="1"/>
  <c r="BK356" i="1"/>
  <c r="BM356" i="1" s="1"/>
  <c r="BK393" i="1"/>
  <c r="BM393" i="1" s="1"/>
  <c r="BK236" i="1"/>
  <c r="BM236" i="1" s="1"/>
  <c r="BK202" i="1"/>
  <c r="BL202" i="1" s="1"/>
  <c r="BK210" i="1"/>
  <c r="BL210" i="1" s="1"/>
  <c r="BK91" i="1"/>
  <c r="BL91" i="1" s="1"/>
  <c r="BK115" i="1"/>
  <c r="BL115" i="1" s="1"/>
  <c r="BK194" i="1"/>
  <c r="BL194" i="1" s="1"/>
  <c r="BK67" i="1"/>
  <c r="BM67" i="1" s="1"/>
  <c r="BK217" i="1"/>
  <c r="BL217" i="1" s="1"/>
  <c r="BK227" i="1"/>
  <c r="BL227" i="1" s="1"/>
  <c r="BK386" i="1"/>
  <c r="BM386" i="1" s="1"/>
  <c r="BK292" i="1"/>
  <c r="BL292" i="1" s="1"/>
  <c r="BK331" i="1"/>
  <c r="BM331" i="1" s="1"/>
  <c r="BK322" i="1"/>
  <c r="BM322" i="1" s="1"/>
  <c r="BK287" i="1"/>
  <c r="BL287" i="1" s="1"/>
  <c r="BK299" i="1"/>
  <c r="BL299" i="1" s="1"/>
  <c r="BK354" i="1"/>
  <c r="BL354" i="1" s="1"/>
  <c r="BH307" i="1"/>
  <c r="BH192" i="1"/>
  <c r="BH134" i="1"/>
  <c r="BH109" i="1"/>
  <c r="BH107" i="1"/>
  <c r="BH219" i="1"/>
  <c r="BH103" i="1"/>
  <c r="BH283" i="1"/>
  <c r="BH385" i="1"/>
  <c r="BK89" i="1"/>
  <c r="BM89" i="1" s="1"/>
  <c r="BK366" i="1"/>
  <c r="BL366" i="1" s="1"/>
  <c r="BK242" i="1"/>
  <c r="BM242" i="1" s="1"/>
  <c r="BK336" i="1"/>
  <c r="BL336" i="1" s="1"/>
  <c r="BK353" i="1"/>
  <c r="BM353" i="1" s="1"/>
  <c r="BK276" i="1"/>
  <c r="BL276" i="1" s="1"/>
  <c r="BK310" i="1"/>
  <c r="BM310" i="1" s="1"/>
  <c r="BK381" i="1"/>
  <c r="BM381" i="1" s="1"/>
  <c r="BK250" i="1"/>
  <c r="BL250" i="1" s="1"/>
  <c r="BK255" i="1"/>
  <c r="BM255" i="1" s="1"/>
  <c r="BK231" i="1"/>
  <c r="BM231" i="1" s="1"/>
  <c r="BK313" i="1"/>
  <c r="BL313" i="1" s="1"/>
  <c r="BH261" i="1"/>
  <c r="BH179" i="1"/>
  <c r="BH96" i="1"/>
  <c r="BH170" i="1"/>
  <c r="BH325" i="1"/>
  <c r="BK361" i="1"/>
  <c r="BM361" i="1" s="1"/>
  <c r="BK156" i="1"/>
  <c r="BL156" i="1" s="1"/>
  <c r="BK71" i="1"/>
  <c r="BM71" i="1" s="1"/>
  <c r="BK377" i="1"/>
  <c r="BM377" i="1" s="1"/>
  <c r="BK277" i="1"/>
  <c r="BL277" i="1" s="1"/>
  <c r="BK239" i="1"/>
  <c r="BM239" i="1" s="1"/>
  <c r="BK260" i="1"/>
  <c r="BM260" i="1" s="1"/>
  <c r="BK213" i="1"/>
  <c r="BM213" i="1" s="1"/>
  <c r="BK106" i="1"/>
  <c r="BM106" i="1" s="1"/>
  <c r="BK275" i="1"/>
  <c r="BL275" i="1" s="1"/>
  <c r="BK43" i="1"/>
  <c r="BL43" i="1" s="1"/>
  <c r="BK200" i="1"/>
  <c r="BL200" i="1" s="1"/>
  <c r="BK181" i="1"/>
  <c r="BM181" i="1" s="1"/>
  <c r="BK296" i="1"/>
  <c r="BL296" i="1" s="1"/>
  <c r="BK332" i="1"/>
  <c r="BL332" i="1" s="1"/>
  <c r="BK387" i="1"/>
  <c r="BL387" i="1" s="1"/>
  <c r="BK384" i="1"/>
  <c r="BL384" i="1" s="1"/>
  <c r="BK399" i="1"/>
  <c r="BM399" i="1" s="1"/>
  <c r="BK114" i="1"/>
  <c r="BM114" i="1" s="1"/>
  <c r="BK121" i="1"/>
  <c r="BM121" i="1" s="1"/>
  <c r="BK269" i="1"/>
  <c r="BM269" i="1" s="1"/>
  <c r="BK82" i="1"/>
  <c r="BL82" i="1" s="1"/>
  <c r="BK68" i="1"/>
  <c r="BL68" i="1" s="1"/>
  <c r="BK62" i="1"/>
  <c r="BM62" i="1" s="1"/>
  <c r="BK285" i="1"/>
  <c r="BL285" i="1" s="1"/>
  <c r="BK318" i="1"/>
  <c r="BM318" i="1" s="1"/>
  <c r="BK59" i="1"/>
  <c r="BM59" i="1" s="1"/>
  <c r="BK146" i="1"/>
  <c r="BM146" i="1" s="1"/>
  <c r="BK48" i="1"/>
  <c r="BM48" i="1" s="1"/>
  <c r="BK100" i="1"/>
  <c r="BL100" i="1" s="1"/>
  <c r="BK214" i="1"/>
  <c r="BM214" i="1" s="1"/>
  <c r="BK369" i="1"/>
  <c r="BM369" i="1" s="1"/>
  <c r="BK327" i="1"/>
  <c r="BM327" i="1" s="1"/>
  <c r="BK376" i="1"/>
  <c r="BL376" i="1" s="1"/>
  <c r="BK309" i="1"/>
  <c r="BL309" i="1" s="1"/>
  <c r="BK240" i="1"/>
  <c r="BL240" i="1" s="1"/>
  <c r="BK329" i="1"/>
  <c r="BM329" i="1" s="1"/>
  <c r="BK253" i="1"/>
  <c r="BM253" i="1" s="1"/>
  <c r="BK79" i="1"/>
  <c r="BL79" i="1" s="1"/>
  <c r="BK88" i="1"/>
  <c r="BL88" i="1" s="1"/>
  <c r="BK80" i="1"/>
  <c r="BM80" i="1" s="1"/>
  <c r="BK144" i="1"/>
  <c r="BM144" i="1" s="1"/>
  <c r="BK229" i="1"/>
  <c r="BL229" i="1" s="1"/>
  <c r="BK358" i="1"/>
  <c r="BL358" i="1" s="1"/>
  <c r="BK351" i="1"/>
  <c r="BL351" i="1" s="1"/>
  <c r="BK316" i="1"/>
  <c r="BM316" i="1" s="1"/>
  <c r="BK380" i="1"/>
  <c r="BL380" i="1" s="1"/>
  <c r="BK294" i="1"/>
  <c r="BL294" i="1" s="1"/>
  <c r="BK254" i="1"/>
  <c r="BM254" i="1" s="1"/>
  <c r="BK122" i="1"/>
  <c r="BL122" i="1" s="1"/>
  <c r="BK65" i="1"/>
  <c r="BL65" i="1" s="1"/>
  <c r="BK271" i="1"/>
  <c r="BM271" i="1" s="1"/>
  <c r="BK147" i="1"/>
  <c r="BL147" i="1" s="1"/>
  <c r="BK198" i="1"/>
  <c r="BL198" i="1" s="1"/>
  <c r="BK66" i="1"/>
  <c r="BL66" i="1" s="1"/>
  <c r="BK167" i="1"/>
  <c r="BM167" i="1" s="1"/>
  <c r="BK53" i="1"/>
  <c r="BL53" i="1" s="1"/>
  <c r="BK175" i="1"/>
  <c r="BM175" i="1" s="1"/>
  <c r="BK371" i="1"/>
  <c r="BL371" i="1" s="1"/>
  <c r="BH104" i="1"/>
  <c r="BH278" i="1"/>
  <c r="BH98" i="1"/>
  <c r="BH150" i="1"/>
  <c r="BH303" i="1"/>
  <c r="BH204" i="1"/>
  <c r="BH215" i="1"/>
  <c r="BH193" i="1"/>
  <c r="BH111" i="1"/>
  <c r="BH149" i="1"/>
  <c r="BH357" i="1"/>
  <c r="BH338" i="1"/>
  <c r="BH378" i="1"/>
  <c r="BH343" i="1"/>
  <c r="BK362" i="1"/>
  <c r="BM362" i="1" s="1"/>
  <c r="BK397" i="1"/>
  <c r="BL397" i="1" s="1"/>
  <c r="BK152" i="1"/>
  <c r="BL152" i="1" s="1"/>
  <c r="BK203" i="1"/>
  <c r="BL203" i="1" s="1"/>
  <c r="BK137" i="1"/>
  <c r="BL137" i="1" s="1"/>
  <c r="BK118" i="1"/>
  <c r="BM118" i="1" s="1"/>
  <c r="BK341" i="1"/>
  <c r="BL341" i="1" s="1"/>
  <c r="BK390" i="1"/>
  <c r="BM390" i="1" s="1"/>
  <c r="BK249" i="1"/>
  <c r="BL249" i="1" s="1"/>
  <c r="BK267" i="1"/>
  <c r="BL267" i="1" s="1"/>
  <c r="BK270" i="1"/>
  <c r="BM270" i="1" s="1"/>
  <c r="BK205" i="1"/>
  <c r="BL205" i="1" s="1"/>
  <c r="BK266" i="1"/>
  <c r="BL266" i="1" s="1"/>
  <c r="BK93" i="1"/>
  <c r="BM93" i="1" s="1"/>
  <c r="BK367" i="1"/>
  <c r="BL367" i="1" s="1"/>
  <c r="BK259" i="1"/>
  <c r="BM259" i="1" s="1"/>
  <c r="BK347" i="1"/>
  <c r="BL347" i="1" s="1"/>
  <c r="BK352" i="1"/>
  <c r="BM352" i="1" s="1"/>
  <c r="BK348" i="1"/>
  <c r="BL348" i="1" s="1"/>
  <c r="BK196" i="1"/>
  <c r="BM196" i="1" s="1"/>
  <c r="BK403" i="1"/>
  <c r="BL403" i="1" s="1"/>
  <c r="BK302" i="1"/>
  <c r="BM302" i="1" s="1"/>
  <c r="BK379" i="1"/>
  <c r="BL379" i="1" s="1"/>
  <c r="BK346" i="1"/>
  <c r="BL346" i="1" s="1"/>
  <c r="BK375" i="1"/>
  <c r="BL375" i="1" s="1"/>
  <c r="BK383" i="1"/>
  <c r="BL383" i="1" s="1"/>
  <c r="BK262" i="1"/>
  <c r="BM262" i="1" s="1"/>
  <c r="BK349" i="1"/>
  <c r="BL349" i="1" s="1"/>
  <c r="BK365" i="1"/>
  <c r="BL365" i="1" s="1"/>
  <c r="BK357" i="1"/>
  <c r="BM357" i="1" s="1"/>
  <c r="BK283" i="1"/>
  <c r="BL283" i="1" s="1"/>
  <c r="BK339" i="1"/>
  <c r="BM339" i="1" s="1"/>
  <c r="BK378" i="1"/>
  <c r="BM378" i="1" s="1"/>
  <c r="BK252" i="1"/>
  <c r="BM252" i="1" s="1"/>
  <c r="BK402" i="1"/>
  <c r="BM402" i="1" s="1"/>
  <c r="BK307" i="1"/>
  <c r="BL307" i="1" s="1"/>
  <c r="BK328" i="1"/>
  <c r="BL328" i="1" s="1"/>
  <c r="BK245" i="1"/>
  <c r="BL245" i="1" s="1"/>
  <c r="BK370" i="1"/>
  <c r="BL370" i="1" s="1"/>
  <c r="BK281" i="1"/>
  <c r="BM281" i="1" s="1"/>
  <c r="BK284" i="1"/>
  <c r="BL284" i="1" s="1"/>
  <c r="BK225" i="1"/>
  <c r="BM225" i="1" s="1"/>
  <c r="BK228" i="1"/>
  <c r="BM228" i="1" s="1"/>
  <c r="BK297" i="1"/>
  <c r="BM297" i="1" s="1"/>
  <c r="BK303" i="1"/>
  <c r="BM303" i="1" s="1"/>
  <c r="BK338" i="1"/>
  <c r="BL338" i="1" s="1"/>
  <c r="BK238" i="1"/>
  <c r="BM238" i="1" s="1"/>
  <c r="BK374" i="1"/>
  <c r="BM374" i="1" s="1"/>
  <c r="BK301" i="1"/>
  <c r="BL301" i="1" s="1"/>
  <c r="BK235" i="1"/>
  <c r="BL235" i="1" s="1"/>
  <c r="BK404" i="1"/>
  <c r="BL404" i="1" s="1"/>
  <c r="BK263" i="1"/>
  <c r="BM263" i="1" s="1"/>
  <c r="BK373" i="1"/>
  <c r="BL373" i="1" s="1"/>
  <c r="BK298" i="1"/>
  <c r="BM298" i="1" s="1"/>
  <c r="BK343" i="1"/>
  <c r="BM343" i="1" s="1"/>
  <c r="BK280" i="1"/>
  <c r="BM280" i="1" s="1"/>
  <c r="BK364" i="1"/>
  <c r="BL364" i="1" s="1"/>
  <c r="BK325" i="1"/>
  <c r="BL325" i="1" s="1"/>
  <c r="BK305" i="1"/>
  <c r="BM305" i="1" s="1"/>
  <c r="BK324" i="1"/>
  <c r="BL324" i="1" s="1"/>
  <c r="BK251" i="1"/>
  <c r="BL251" i="1" s="1"/>
  <c r="BK278" i="1"/>
  <c r="BL278" i="1" s="1"/>
  <c r="BK315" i="1"/>
  <c r="BM315" i="1" s="1"/>
  <c r="BK233" i="1"/>
  <c r="BM233" i="1" s="1"/>
  <c r="BK158" i="1"/>
  <c r="BM158" i="1" s="1"/>
  <c r="BK279" i="1"/>
  <c r="BL279" i="1" s="1"/>
  <c r="BK268" i="1"/>
  <c r="BL268" i="1" s="1"/>
  <c r="BK286" i="1"/>
  <c r="BL286" i="1" s="1"/>
  <c r="BK177" i="1"/>
  <c r="BM177" i="1" s="1"/>
  <c r="BK141" i="1"/>
  <c r="BL141" i="1" s="1"/>
  <c r="BK172" i="1"/>
  <c r="BL172" i="1" s="1"/>
  <c r="BK138" i="1"/>
  <c r="BL138" i="1" s="1"/>
  <c r="BK145" i="1"/>
  <c r="BM145" i="1" s="1"/>
  <c r="BK64" i="1"/>
  <c r="BL64" i="1" s="1"/>
  <c r="BH263" i="1"/>
  <c r="BH141" i="1"/>
  <c r="BH166" i="1"/>
  <c r="BH262" i="1"/>
  <c r="BH252" i="1"/>
  <c r="BH305" i="1"/>
  <c r="BH374" i="1"/>
  <c r="BK179" i="1"/>
  <c r="BL179" i="1" s="1"/>
  <c r="BK55" i="1"/>
  <c r="BL55" i="1" s="1"/>
  <c r="BH224" i="1"/>
  <c r="BK215" i="1"/>
  <c r="BM215" i="1" s="1"/>
  <c r="BH339" i="1"/>
  <c r="BK104" i="1"/>
  <c r="BM104" i="1" s="1"/>
  <c r="BK107" i="1"/>
  <c r="BM107" i="1" s="1"/>
  <c r="BK98" i="1"/>
  <c r="BM98" i="1" s="1"/>
  <c r="BK113" i="1"/>
  <c r="BM113" i="1" s="1"/>
  <c r="BK103" i="1"/>
  <c r="BM103" i="1" s="1"/>
  <c r="BH94" i="1"/>
  <c r="BH258" i="1"/>
  <c r="BH280" i="1"/>
  <c r="BH297" i="1"/>
  <c r="BH298" i="1"/>
  <c r="BH238" i="1"/>
  <c r="BH47" i="1"/>
  <c r="BH132" i="1"/>
  <c r="BH349" i="1"/>
  <c r="BH328" i="1"/>
  <c r="BH383" i="1"/>
  <c r="BK204" i="1"/>
  <c r="BM204" i="1" s="1"/>
  <c r="BH228" i="1"/>
  <c r="BK193" i="1"/>
  <c r="BM193" i="1" s="1"/>
  <c r="BK212" i="1"/>
  <c r="BL212" i="1" s="1"/>
  <c r="BH127" i="1"/>
  <c r="BH135" i="1"/>
  <c r="BH172" i="1"/>
  <c r="BH178" i="1"/>
  <c r="BH235" i="1"/>
  <c r="BH145" i="1"/>
  <c r="BH58" i="1"/>
  <c r="BH138" i="1"/>
  <c r="BH95" i="1"/>
  <c r="BH139" i="1"/>
  <c r="BH345" i="1"/>
  <c r="BK127" i="1"/>
  <c r="BL127" i="1" s="1"/>
  <c r="BK224" i="1"/>
  <c r="BL224" i="1" s="1"/>
  <c r="BK96" i="1"/>
  <c r="BL96" i="1" s="1"/>
  <c r="BH301" i="1"/>
  <c r="BH92" i="1"/>
  <c r="BH142" i="1"/>
  <c r="BH174" i="1"/>
  <c r="BH346" i="1"/>
  <c r="BH225" i="1"/>
  <c r="BK132" i="1"/>
  <c r="BL132" i="1" s="1"/>
  <c r="BK94" i="1"/>
  <c r="BM94" i="1" s="1"/>
  <c r="BK166" i="1"/>
  <c r="BL166" i="1" s="1"/>
  <c r="BK219" i="1"/>
  <c r="BL219" i="1" s="1"/>
  <c r="BK150" i="1"/>
  <c r="BL150" i="1" s="1"/>
  <c r="BK58" i="1"/>
  <c r="BM58" i="1" s="1"/>
  <c r="BH81" i="1"/>
  <c r="BH281" i="1"/>
  <c r="BH212" i="1"/>
  <c r="BH113" i="1"/>
  <c r="BH54" i="1"/>
  <c r="BH265" i="1"/>
  <c r="BH364" i="1"/>
  <c r="BH365" i="1"/>
  <c r="BH402" i="1"/>
  <c r="BK142" i="1"/>
  <c r="BM142" i="1" s="1"/>
  <c r="BH404" i="1"/>
  <c r="BH373" i="1"/>
  <c r="BK81" i="1"/>
  <c r="BM81" i="1" s="1"/>
  <c r="BK83" i="1"/>
  <c r="BM83" i="1" s="1"/>
  <c r="BK149" i="1"/>
  <c r="BL149" i="1" s="1"/>
  <c r="BK170" i="1"/>
  <c r="BM170" i="1" s="1"/>
  <c r="BK134" i="1"/>
  <c r="BM134" i="1" s="1"/>
  <c r="BK187" i="1"/>
  <c r="BL187" i="1" s="1"/>
  <c r="BK110" i="1"/>
  <c r="BM110" i="1" s="1"/>
  <c r="BK130" i="1"/>
  <c r="BL130" i="1" s="1"/>
  <c r="BK60" i="1"/>
  <c r="BL60" i="1" s="1"/>
  <c r="BK117" i="1"/>
  <c r="BL117" i="1" s="1"/>
  <c r="BK216" i="1"/>
  <c r="BL216" i="1" s="1"/>
  <c r="BK185" i="1"/>
  <c r="BM185" i="1" s="1"/>
  <c r="BK123" i="1"/>
  <c r="BL123" i="1" s="1"/>
  <c r="BK56" i="1"/>
  <c r="BL56" i="1" s="1"/>
  <c r="BK161" i="1"/>
  <c r="BL161" i="1" s="1"/>
  <c r="BK209" i="1"/>
  <c r="BL209" i="1" s="1"/>
  <c r="BK51" i="1"/>
  <c r="BM51" i="1" s="1"/>
  <c r="BK163" i="1"/>
  <c r="BM163" i="1" s="1"/>
  <c r="BK197" i="1"/>
  <c r="BL197" i="1" s="1"/>
  <c r="BK211" i="1"/>
  <c r="BM211" i="1" s="1"/>
  <c r="BK183" i="1"/>
  <c r="BM183" i="1" s="1"/>
  <c r="BK50" i="1"/>
  <c r="BM50" i="1" s="1"/>
  <c r="BK52" i="1"/>
  <c r="BM52" i="1" s="1"/>
  <c r="BK84" i="1"/>
  <c r="BM84" i="1" s="1"/>
  <c r="BK46" i="1"/>
  <c r="BM46" i="1" s="1"/>
  <c r="BK153" i="1"/>
  <c r="BL153" i="1" s="1"/>
  <c r="BK168" i="1"/>
  <c r="BL168" i="1" s="1"/>
  <c r="BK222" i="1"/>
  <c r="BL222" i="1" s="1"/>
  <c r="BK87" i="1"/>
  <c r="BL87" i="1" s="1"/>
  <c r="BK77" i="1"/>
  <c r="BL77" i="1" s="1"/>
  <c r="BK155" i="1"/>
  <c r="BM155" i="1" s="1"/>
  <c r="BK126" i="1"/>
  <c r="BL126" i="1" s="1"/>
  <c r="BK112" i="1"/>
  <c r="BL112" i="1" s="1"/>
  <c r="BK133" i="1"/>
  <c r="BM133" i="1" s="1"/>
  <c r="BK76" i="1"/>
  <c r="BM76" i="1" s="1"/>
  <c r="BK73" i="1"/>
  <c r="BL73" i="1" s="1"/>
  <c r="BK69" i="1"/>
  <c r="BL69" i="1" s="1"/>
  <c r="BK90" i="1"/>
  <c r="BL90" i="1" s="1"/>
  <c r="BK160" i="1"/>
  <c r="BM160" i="1" s="1"/>
  <c r="BK154" i="1"/>
  <c r="BM154" i="1" s="1"/>
  <c r="BK186" i="1"/>
  <c r="BL186" i="1" s="1"/>
  <c r="BK164" i="1"/>
  <c r="BL164" i="1" s="1"/>
  <c r="BK182" i="1"/>
  <c r="BL182" i="1" s="1"/>
  <c r="BK128" i="1"/>
  <c r="BL128" i="1" s="1"/>
  <c r="BH136" i="1"/>
  <c r="BH48" i="1"/>
  <c r="BH53" i="1"/>
  <c r="BH85" i="1"/>
  <c r="BH175" i="1"/>
  <c r="BH256" i="1"/>
  <c r="BH156" i="1"/>
  <c r="BH285" i="1"/>
  <c r="BH201" i="1"/>
  <c r="BH371" i="1"/>
  <c r="BH100" i="1"/>
  <c r="BH240" i="1"/>
  <c r="BH199" i="1"/>
  <c r="BH119" i="1"/>
  <c r="BH351" i="1"/>
  <c r="BH318" i="1"/>
  <c r="BH227" i="1"/>
  <c r="BH152" i="1"/>
  <c r="BH147" i="1"/>
  <c r="BH62" i="1"/>
  <c r="BH254" i="1"/>
  <c r="BH299" i="1"/>
  <c r="BH122" i="1"/>
  <c r="BH390" i="1"/>
  <c r="BH361" i="1"/>
  <c r="BH72" i="1"/>
  <c r="BH137" i="1"/>
  <c r="BH304" i="1"/>
  <c r="BH289" i="1"/>
  <c r="BH294" i="1"/>
  <c r="BH97" i="1"/>
  <c r="BH144" i="1"/>
  <c r="BH214" i="1"/>
  <c r="BH347" i="1"/>
  <c r="BH403" i="1"/>
  <c r="BH229" i="1"/>
  <c r="BH266" i="1"/>
  <c r="BH59" i="1"/>
  <c r="BH118" i="1"/>
  <c r="BH184" i="1"/>
  <c r="BH253" i="1"/>
  <c r="BH302" i="1"/>
  <c r="BH162" i="1"/>
  <c r="BH249" i="1"/>
  <c r="BH146" i="1"/>
  <c r="BH348" i="1"/>
  <c r="BH316" i="1"/>
  <c r="BH322" i="1"/>
  <c r="BH358" i="1"/>
  <c r="BH66" i="1"/>
  <c r="BH295" i="1"/>
  <c r="BH167" i="1"/>
  <c r="BH206" i="1"/>
  <c r="BH287" i="1"/>
  <c r="BH67" i="1"/>
  <c r="BH202" i="1"/>
  <c r="BH309" i="1"/>
  <c r="BH232" i="1"/>
  <c r="BH198" i="1"/>
  <c r="BH380" i="1"/>
  <c r="BH259" i="1"/>
  <c r="BH352" i="1"/>
  <c r="BH196" i="1"/>
  <c r="BH270" i="1"/>
  <c r="BH267" i="1"/>
  <c r="BH217" i="1"/>
  <c r="BH79" i="1"/>
  <c r="BH80" i="1"/>
  <c r="BH326" i="1"/>
  <c r="BH367" i="1"/>
  <c r="BH344" i="1"/>
  <c r="BH329" i="1"/>
  <c r="BH362" i="1"/>
  <c r="BH324" i="1"/>
  <c r="BH379" i="1"/>
  <c r="BH375" i="1"/>
  <c r="BH370" i="1"/>
  <c r="BH86" i="1"/>
  <c r="BH181" i="1"/>
  <c r="BH70" i="1"/>
  <c r="BH187" i="1"/>
  <c r="BH207" i="1"/>
  <c r="BH124" i="1"/>
  <c r="BH319" i="1"/>
  <c r="BH350" i="1"/>
  <c r="BH195" i="1"/>
  <c r="BH308" i="1"/>
  <c r="BH314" i="1"/>
  <c r="BH151" i="1"/>
  <c r="BH274" i="1"/>
  <c r="BH165" i="1"/>
  <c r="BH233" i="1"/>
  <c r="BH102" i="1"/>
  <c r="BH161" i="1"/>
  <c r="BH128" i="1"/>
  <c r="BH218" i="1"/>
  <c r="BH105" i="1"/>
  <c r="BH140" i="1"/>
  <c r="BH312" i="1"/>
  <c r="BH340" i="1"/>
  <c r="BH354" i="1"/>
  <c r="BH394" i="1"/>
  <c r="BH239" i="1"/>
  <c r="BH49" i="1"/>
  <c r="BH194" i="1"/>
  <c r="BH157" i="1"/>
  <c r="BH155" i="1"/>
  <c r="BH176" i="1"/>
  <c r="BH101" i="1"/>
  <c r="BH188" i="1"/>
  <c r="BH334" i="1"/>
  <c r="BH401" i="1"/>
  <c r="BH355" i="1"/>
  <c r="BH321" i="1"/>
  <c r="BH377" i="1"/>
  <c r="BH317" i="1"/>
  <c r="BH106" i="1"/>
  <c r="BH241" i="1"/>
  <c r="BH116" i="1"/>
  <c r="BH148" i="1"/>
  <c r="BH234" i="1"/>
  <c r="BH277" i="1"/>
  <c r="BH108" i="1"/>
  <c r="BH71" i="1"/>
  <c r="BH311" i="1"/>
  <c r="BH384" i="1"/>
  <c r="BH382" i="1"/>
  <c r="BH115" i="1"/>
  <c r="BH260" i="1"/>
  <c r="BH180" i="1"/>
  <c r="BH114" i="1"/>
  <c r="BH171" i="1"/>
  <c r="BH190" i="1"/>
  <c r="BH63" i="1"/>
  <c r="BH110" i="1"/>
  <c r="BH400" i="1"/>
  <c r="BH332" i="1"/>
  <c r="BH399" i="1"/>
  <c r="BH78" i="1"/>
  <c r="BH244" i="1"/>
  <c r="BH68" i="1"/>
  <c r="BH213" i="1"/>
  <c r="BH230" i="1"/>
  <c r="BH75" i="1"/>
  <c r="BH246" i="1"/>
  <c r="BH173" i="1"/>
  <c r="BH279" i="1"/>
  <c r="BH275" i="1"/>
  <c r="BH243" i="1"/>
  <c r="BH300" i="1"/>
  <c r="BH269" i="1"/>
  <c r="BH121" i="1"/>
  <c r="BH387" i="1"/>
  <c r="BH251" i="1"/>
  <c r="BH330" i="1"/>
  <c r="BH320" i="1"/>
  <c r="BH353" i="1"/>
  <c r="BH360" i="1"/>
  <c r="BH315" i="1"/>
  <c r="BH226" i="1"/>
  <c r="BH356" i="1"/>
  <c r="BH242" i="1"/>
  <c r="BH257" i="1"/>
  <c r="BH288" i="1"/>
  <c r="BH291" i="1"/>
  <c r="BH389" i="1"/>
  <c r="BH335" i="1"/>
  <c r="BH366" i="1"/>
  <c r="BH293" i="1"/>
  <c r="BH398" i="1"/>
  <c r="BH392" i="1"/>
  <c r="BH386" i="1"/>
  <c r="BH272" i="1"/>
  <c r="BH236" i="1"/>
  <c r="BH231" i="1"/>
  <c r="BH337" i="1"/>
  <c r="BH313" i="1"/>
  <c r="BH391" i="1"/>
  <c r="BH363" i="1"/>
  <c r="BH310" i="1"/>
  <c r="BH333" i="1"/>
  <c r="BH331" i="1"/>
  <c r="BH396" i="1"/>
  <c r="BH369" i="1"/>
  <c r="BH388" i="1"/>
  <c r="BH376" i="1"/>
  <c r="BH368" i="1"/>
  <c r="BH286" i="1"/>
  <c r="BH276" i="1"/>
  <c r="BH336" i="1"/>
  <c r="BH341" i="1"/>
  <c r="BH397" i="1"/>
  <c r="BH55" i="1"/>
  <c r="BH158" i="1"/>
  <c r="BH186" i="1"/>
  <c r="BH211" i="1"/>
  <c r="BH52" i="1"/>
  <c r="BH44" i="1"/>
  <c r="BH183" i="1"/>
  <c r="BH182" i="1"/>
  <c r="BH87" i="1"/>
  <c r="BH46" i="1"/>
  <c r="BH168" i="1"/>
  <c r="BH220" i="1"/>
  <c r="BH129" i="1"/>
  <c r="BH210" i="1"/>
  <c r="BH51" i="1"/>
  <c r="BH169" i="1"/>
  <c r="BH133" i="1"/>
  <c r="BH112" i="1"/>
  <c r="BH89" i="1"/>
  <c r="BH60" i="1"/>
  <c r="BH209" i="1"/>
  <c r="BH164" i="1"/>
  <c r="BH143" i="1"/>
  <c r="BH153" i="1"/>
  <c r="BH163" i="1"/>
  <c r="BH76" i="1"/>
  <c r="BH222" i="1"/>
  <c r="BH90" i="1"/>
  <c r="BH73" i="1"/>
  <c r="BH77" i="1"/>
  <c r="BH160" i="1"/>
  <c r="BH131" i="1"/>
  <c r="BH208" i="1"/>
  <c r="BH120" i="1"/>
  <c r="BH84" i="1"/>
  <c r="BH69" i="1"/>
  <c r="BH117" i="1"/>
  <c r="BH189" i="1"/>
  <c r="BH126" i="1"/>
  <c r="BH130" i="1"/>
  <c r="BH154" i="1"/>
  <c r="BH216" i="1"/>
  <c r="BH91" i="1"/>
  <c r="BH185" i="1"/>
  <c r="BH56" i="1"/>
  <c r="BH43" i="1"/>
  <c r="F14" i="8"/>
  <c r="F14" i="6"/>
  <c r="BM258" i="1"/>
  <c r="F14" i="7"/>
  <c r="BM295" i="1"/>
  <c r="BL333" i="1"/>
  <c r="BM333" i="1"/>
  <c r="BM61" i="1"/>
  <c r="BL61" i="1"/>
  <c r="BM120" i="1"/>
  <c r="BL120" i="1"/>
  <c r="BM162" i="1"/>
  <c r="BL162" i="1"/>
  <c r="BL244" i="1"/>
  <c r="BM244" i="1"/>
  <c r="BL129" i="1"/>
  <c r="BM129" i="1"/>
  <c r="BM306" i="1"/>
  <c r="BL306" i="1"/>
  <c r="BL109" i="1"/>
  <c r="BM109" i="1"/>
  <c r="BL272" i="1"/>
  <c r="BM272" i="1"/>
  <c r="BM335" i="1"/>
  <c r="BL335" i="1"/>
  <c r="BM304" i="1"/>
  <c r="BL304" i="1"/>
  <c r="BL101" i="1"/>
  <c r="BM101" i="1"/>
  <c r="BM85" i="1"/>
  <c r="BL85" i="1"/>
  <c r="BM136" i="1"/>
  <c r="BL136" i="1"/>
  <c r="BM221" i="1"/>
  <c r="BL221" i="1"/>
  <c r="BL261" i="1"/>
  <c r="BM261" i="1"/>
  <c r="BM199" i="1"/>
  <c r="BL199" i="1"/>
  <c r="BM320" i="1"/>
  <c r="BL320" i="1"/>
  <c r="BL264" i="1"/>
  <c r="BM264" i="1"/>
  <c r="BL360" i="1"/>
  <c r="BM360" i="1"/>
  <c r="BM159" i="1"/>
  <c r="BL159" i="1"/>
  <c r="BM323" i="1"/>
  <c r="BL323" i="1"/>
  <c r="BL326" i="1"/>
  <c r="BM326" i="1"/>
  <c r="BL345" i="1"/>
  <c r="BM345" i="1"/>
  <c r="BM232" i="1"/>
  <c r="BL232" i="1"/>
  <c r="BL119" i="1"/>
  <c r="BM119" i="1"/>
  <c r="BL359" i="1"/>
  <c r="BM359" i="1"/>
  <c r="BM174" i="1"/>
  <c r="BL174" i="1"/>
  <c r="BL385" i="1"/>
  <c r="BM385" i="1"/>
  <c r="BL111" i="1"/>
  <c r="BM111" i="1"/>
  <c r="BM388" i="1"/>
  <c r="BM92" i="1"/>
  <c r="BL92" i="1"/>
  <c r="BL143" i="1"/>
  <c r="BM143" i="1"/>
  <c r="BL246" i="1"/>
  <c r="BM246" i="1"/>
  <c r="BM99" i="1"/>
  <c r="BL99" i="1"/>
  <c r="BL257" i="1"/>
  <c r="BM257" i="1"/>
  <c r="BM321" i="1"/>
  <c r="BL321" i="1"/>
  <c r="BM372" i="1"/>
  <c r="BL372" i="1"/>
  <c r="BL289" i="1"/>
  <c r="BM289" i="1"/>
  <c r="BL293" i="1"/>
  <c r="BM293" i="1"/>
  <c r="BL75" i="1"/>
  <c r="BM75" i="1"/>
  <c r="BL178" i="1"/>
  <c r="BM178" i="1"/>
  <c r="BL44" i="1"/>
  <c r="BM44" i="1"/>
  <c r="BM344" i="1"/>
  <c r="BL344" i="1"/>
  <c r="BM131" i="1"/>
  <c r="BL131" i="1"/>
  <c r="BM97" i="1"/>
  <c r="BL97" i="1"/>
  <c r="BM192" i="1"/>
  <c r="BL192" i="1"/>
  <c r="BM124" i="1"/>
  <c r="BL95" i="1"/>
  <c r="BM95" i="1"/>
  <c r="BM140" i="1"/>
  <c r="BL140" i="1"/>
  <c r="BM265" i="1"/>
  <c r="BL265" i="1"/>
  <c r="BL392" i="1"/>
  <c r="BM392" i="1"/>
  <c r="BL189" i="1"/>
  <c r="BM189" i="1"/>
  <c r="BM165" i="1"/>
  <c r="BL139" i="1"/>
  <c r="BM139" i="1"/>
  <c r="BL256" i="1"/>
  <c r="BM256" i="1"/>
  <c r="BL169" i="1"/>
  <c r="BM169" i="1"/>
  <c r="BL396" i="1"/>
  <c r="BM396" i="1"/>
  <c r="BL282" i="1"/>
  <c r="BM282" i="1"/>
  <c r="BL273" i="1"/>
  <c r="BM273" i="1"/>
  <c r="I44" i="1"/>
  <c r="B44" i="1"/>
  <c r="D44" i="1"/>
  <c r="C44" i="1"/>
  <c r="H44" i="1"/>
  <c r="E44" i="1"/>
  <c r="F44" i="1"/>
  <c r="G44" i="1"/>
  <c r="F233" i="1"/>
  <c r="G233" i="1"/>
  <c r="C230" i="1"/>
  <c r="E232" i="1"/>
  <c r="D232" i="1"/>
  <c r="D231" i="1"/>
  <c r="E231" i="1"/>
  <c r="G234" i="1"/>
  <c r="F234" i="1"/>
  <c r="A45" i="1"/>
  <c r="BL263" i="1" l="1"/>
  <c r="BM218" i="1"/>
  <c r="BL234" i="1"/>
  <c r="BM311" i="1"/>
  <c r="BM206" i="1"/>
  <c r="BM201" i="1"/>
  <c r="BL274" i="1"/>
  <c r="BL237" i="1"/>
  <c r="BL190" i="1"/>
  <c r="BL355" i="1"/>
  <c r="BL72" i="1"/>
  <c r="BL389" i="1"/>
  <c r="BL70" i="1"/>
  <c r="BL230" i="1"/>
  <c r="BL148" i="1"/>
  <c r="BL108" i="1"/>
  <c r="BL308" i="1"/>
  <c r="BM171" i="1"/>
  <c r="BL334" i="1"/>
  <c r="BL176" i="1"/>
  <c r="BM74" i="1"/>
  <c r="BM336" i="1"/>
  <c r="BM116" i="1"/>
  <c r="BL247" i="1"/>
  <c r="BL363" i="1"/>
  <c r="BL322" i="1"/>
  <c r="BL241" i="1"/>
  <c r="BL151" i="1"/>
  <c r="BM317" i="1"/>
  <c r="BM330" i="1"/>
  <c r="BM313" i="1"/>
  <c r="BM300" i="1"/>
  <c r="BM191" i="1"/>
  <c r="BL208" i="1"/>
  <c r="BM125" i="1"/>
  <c r="BL57" i="1"/>
  <c r="BL135" i="1"/>
  <c r="BL184" i="1"/>
  <c r="BL368" i="1"/>
  <c r="BM54" i="1"/>
  <c r="BL49" i="1"/>
  <c r="BL342" i="1"/>
  <c r="BL290" i="1"/>
  <c r="BL231" i="1"/>
  <c r="BL391" i="1"/>
  <c r="BL242" i="1"/>
  <c r="BM400" i="1"/>
  <c r="BL382" i="1"/>
  <c r="BM350" i="1"/>
  <c r="BL331" i="1"/>
  <c r="BM188" i="1"/>
  <c r="BM180" i="1"/>
  <c r="BM91" i="1"/>
  <c r="BL314" i="1"/>
  <c r="BL395" i="1"/>
  <c r="BL47" i="1"/>
  <c r="BM45" i="1"/>
  <c r="BL86" i="1"/>
  <c r="BL312" i="1"/>
  <c r="BL401" i="1"/>
  <c r="BM291" i="1"/>
  <c r="BL195" i="1"/>
  <c r="BM340" i="1"/>
  <c r="BL337" i="1"/>
  <c r="BL398" i="1"/>
  <c r="BM394" i="1"/>
  <c r="BM200" i="1"/>
  <c r="BL121" i="1"/>
  <c r="BL157" i="1"/>
  <c r="BM288" i="1"/>
  <c r="BL248" i="1"/>
  <c r="BM243" i="1"/>
  <c r="BL105" i="1"/>
  <c r="BL89" i="1"/>
  <c r="BM207" i="1"/>
  <c r="BL102" i="1"/>
  <c r="BM63" i="1"/>
  <c r="BM202" i="1"/>
  <c r="BM173" i="1"/>
  <c r="BM220" i="1"/>
  <c r="BL319" i="1"/>
  <c r="BL386" i="1"/>
  <c r="BL236" i="1"/>
  <c r="BM292" i="1"/>
  <c r="BM366" i="1"/>
  <c r="BL226" i="1"/>
  <c r="BL78" i="1"/>
  <c r="BL353" i="1"/>
  <c r="BM194" i="1"/>
  <c r="BL305" i="1"/>
  <c r="BM115" i="1"/>
  <c r="BL377" i="1"/>
  <c r="BM299" i="1"/>
  <c r="BL356" i="1"/>
  <c r="BL393" i="1"/>
  <c r="BM354" i="1"/>
  <c r="BL67" i="1"/>
  <c r="BM217" i="1"/>
  <c r="BM296" i="1"/>
  <c r="BM82" i="1"/>
  <c r="BL255" i="1"/>
  <c r="BL361" i="1"/>
  <c r="BM210" i="1"/>
  <c r="BL310" i="1"/>
  <c r="BM227" i="1"/>
  <c r="BL146" i="1"/>
  <c r="BM287" i="1"/>
  <c r="BL239" i="1"/>
  <c r="BM277" i="1"/>
  <c r="BM332" i="1"/>
  <c r="BL369" i="1"/>
  <c r="BL167" i="1"/>
  <c r="BM68" i="1"/>
  <c r="BM250" i="1"/>
  <c r="BM88" i="1"/>
  <c r="BM276" i="1"/>
  <c r="BL181" i="1"/>
  <c r="BL269" i="1"/>
  <c r="BM286" i="1"/>
  <c r="BL381" i="1"/>
  <c r="BL260" i="1"/>
  <c r="BM387" i="1"/>
  <c r="BM294" i="1"/>
  <c r="BL62" i="1"/>
  <c r="BL213" i="1"/>
  <c r="BM156" i="1"/>
  <c r="BM122" i="1"/>
  <c r="BL114" i="1"/>
  <c r="BM43" i="1"/>
  <c r="BL71" i="1"/>
  <c r="BM229" i="1"/>
  <c r="BM383" i="1"/>
  <c r="BM267" i="1"/>
  <c r="BM65" i="1"/>
  <c r="BL59" i="1"/>
  <c r="BL252" i="1"/>
  <c r="BM309" i="1"/>
  <c r="BM371" i="1"/>
  <c r="BM384" i="1"/>
  <c r="BL106" i="1"/>
  <c r="BM285" i="1"/>
  <c r="BM275" i="1"/>
  <c r="BM364" i="1"/>
  <c r="BL399" i="1"/>
  <c r="BM376" i="1"/>
  <c r="BL175" i="1"/>
  <c r="BL318" i="1"/>
  <c r="BL144" i="1"/>
  <c r="BL80" i="1"/>
  <c r="BM126" i="1"/>
  <c r="BL327" i="1"/>
  <c r="BM346" i="1"/>
  <c r="BL254" i="1"/>
  <c r="BM53" i="1"/>
  <c r="BL271" i="1"/>
  <c r="BL185" i="1"/>
  <c r="BM351" i="1"/>
  <c r="BM324" i="1"/>
  <c r="BM73" i="1"/>
  <c r="BM128" i="1"/>
  <c r="BL196" i="1"/>
  <c r="BL48" i="1"/>
  <c r="BL329" i="1"/>
  <c r="BL211" i="1"/>
  <c r="BM205" i="1"/>
  <c r="BL297" i="1"/>
  <c r="BM349" i="1"/>
  <c r="BM147" i="1"/>
  <c r="BM222" i="1"/>
  <c r="BM307" i="1"/>
  <c r="BL170" i="1"/>
  <c r="BM203" i="1"/>
  <c r="BL58" i="1"/>
  <c r="BL262" i="1"/>
  <c r="BL214" i="1"/>
  <c r="BM79" i="1"/>
  <c r="BM198" i="1"/>
  <c r="BM137" i="1"/>
  <c r="BL253" i="1"/>
  <c r="BM403" i="1"/>
  <c r="BM100" i="1"/>
  <c r="BL316" i="1"/>
  <c r="BM266" i="1"/>
  <c r="BL76" i="1"/>
  <c r="BM348" i="1"/>
  <c r="BM66" i="1"/>
  <c r="BL270" i="1"/>
  <c r="BM358" i="1"/>
  <c r="BM404" i="1"/>
  <c r="BM240" i="1"/>
  <c r="BM380" i="1"/>
  <c r="BM168" i="1"/>
  <c r="BM149" i="1"/>
  <c r="BM152" i="1"/>
  <c r="BL228" i="1"/>
  <c r="BM268" i="1"/>
  <c r="BM375" i="1"/>
  <c r="BM138" i="1"/>
  <c r="BM96" i="1"/>
  <c r="BM279" i="1"/>
  <c r="BL352" i="1"/>
  <c r="BM235" i="1"/>
  <c r="BL225" i="1"/>
  <c r="BM397" i="1"/>
  <c r="BL402" i="1"/>
  <c r="BM325" i="1"/>
  <c r="BM150" i="1"/>
  <c r="BM284" i="1"/>
  <c r="BM301" i="1"/>
  <c r="BL378" i="1"/>
  <c r="BM347" i="1"/>
  <c r="BL98" i="1"/>
  <c r="BL158" i="1"/>
  <c r="BL193" i="1"/>
  <c r="BL362" i="1"/>
  <c r="BL46" i="1"/>
  <c r="BL145" i="1"/>
  <c r="BM249" i="1"/>
  <c r="BM186" i="1"/>
  <c r="BL339" i="1"/>
  <c r="BL107" i="1"/>
  <c r="BL94" i="1"/>
  <c r="BM130" i="1"/>
  <c r="BL280" i="1"/>
  <c r="BL281" i="1"/>
  <c r="BL390" i="1"/>
  <c r="BL259" i="1"/>
  <c r="BL84" i="1"/>
  <c r="BL233" i="1"/>
  <c r="BL374" i="1"/>
  <c r="BM209" i="1"/>
  <c r="BL154" i="1"/>
  <c r="BL315" i="1"/>
  <c r="BM245" i="1"/>
  <c r="BM341" i="1"/>
  <c r="BL204" i="1"/>
  <c r="BL302" i="1"/>
  <c r="BM370" i="1"/>
  <c r="BL93" i="1"/>
  <c r="BL118" i="1"/>
  <c r="BM283" i="1"/>
  <c r="BL343" i="1"/>
  <c r="BM379" i="1"/>
  <c r="BM367" i="1"/>
  <c r="BL238" i="1"/>
  <c r="BL142" i="1"/>
  <c r="BL357" i="1"/>
  <c r="BM127" i="1"/>
  <c r="BL298" i="1"/>
  <c r="BM338" i="1"/>
  <c r="BM373" i="1"/>
  <c r="BM141" i="1"/>
  <c r="BM77" i="1"/>
  <c r="BL303" i="1"/>
  <c r="BM365" i="1"/>
  <c r="BM328" i="1"/>
  <c r="BM251" i="1"/>
  <c r="BM187" i="1"/>
  <c r="BM90" i="1"/>
  <c r="BM278" i="1"/>
  <c r="BL177" i="1"/>
  <c r="BL134" i="1"/>
  <c r="BL215" i="1"/>
  <c r="BM197" i="1"/>
  <c r="BL160" i="1"/>
  <c r="BM182" i="1"/>
  <c r="BM224" i="1"/>
  <c r="BL110" i="1"/>
  <c r="BM216" i="1"/>
  <c r="BL104" i="1"/>
  <c r="BM172" i="1"/>
  <c r="BL163" i="1"/>
  <c r="BM219" i="1"/>
  <c r="BM55" i="1"/>
  <c r="BM153" i="1"/>
  <c r="BL83" i="1"/>
  <c r="BM179" i="1"/>
  <c r="BL113" i="1"/>
  <c r="BL51" i="1"/>
  <c r="BM166" i="1"/>
  <c r="BM212" i="1"/>
  <c r="BM60" i="1"/>
  <c r="BL103" i="1"/>
  <c r="BL81" i="1"/>
  <c r="BM117" i="1"/>
  <c r="BM161" i="1"/>
  <c r="BL155" i="1"/>
  <c r="BM132" i="1"/>
  <c r="BM64" i="1"/>
  <c r="BL133" i="1"/>
  <c r="BM87" i="1"/>
  <c r="BL183" i="1"/>
  <c r="BM123" i="1"/>
  <c r="BL50" i="1"/>
  <c r="BM56" i="1"/>
  <c r="BM69" i="1"/>
  <c r="BM164" i="1"/>
  <c r="BL52" i="1"/>
  <c r="BM112" i="1"/>
  <c r="AP44" i="1"/>
  <c r="AR44" i="1" s="1"/>
  <c r="AQ44" i="1"/>
  <c r="AM44" i="1"/>
  <c r="AL44" i="1"/>
  <c r="AN44" i="1" s="1"/>
  <c r="D37" i="1"/>
  <c r="F38" i="1"/>
  <c r="E38" i="1"/>
  <c r="I38" i="1"/>
  <c r="G38" i="1"/>
  <c r="C38" i="1"/>
  <c r="E37" i="1"/>
  <c r="D38" i="1"/>
  <c r="H38" i="1"/>
  <c r="F37" i="1"/>
  <c r="I37" i="1"/>
  <c r="H37" i="1"/>
  <c r="G37" i="1"/>
  <c r="A46" i="1"/>
  <c r="I45" i="1"/>
  <c r="B45" i="1"/>
  <c r="C45" i="1"/>
  <c r="D45" i="1"/>
  <c r="G45" i="1"/>
  <c r="F45" i="1"/>
  <c r="E45" i="1"/>
  <c r="H45" i="1"/>
  <c r="C30" i="1"/>
  <c r="F15" i="8" s="1"/>
  <c r="A23" i="8" s="1"/>
  <c r="C21" i="1"/>
  <c r="F13" i="2" s="1"/>
  <c r="F231" i="1"/>
  <c r="G231" i="1"/>
  <c r="D230" i="1"/>
  <c r="E230" i="1"/>
  <c r="G232" i="1"/>
  <c r="F232" i="1"/>
  <c r="J45" i="1" l="1"/>
  <c r="K45" i="1" s="1"/>
  <c r="N43" i="1"/>
  <c r="O43" i="1"/>
  <c r="N42" i="1" s="1"/>
  <c r="L43" i="1"/>
  <c r="M43" i="1" s="1"/>
  <c r="L42" i="1" s="1"/>
  <c r="J43" i="1"/>
  <c r="K43" i="1" s="1"/>
  <c r="N45" i="1"/>
  <c r="O45" i="1" s="1"/>
  <c r="N44" i="1"/>
  <c r="O44" i="1" s="1"/>
  <c r="C23" i="8"/>
  <c r="B23" i="8"/>
  <c r="F13" i="8"/>
  <c r="A24" i="8" s="1"/>
  <c r="AK47" i="1"/>
  <c r="AK53" i="1" s="1"/>
  <c r="AJ47" i="1"/>
  <c r="AJ53" i="1" s="1"/>
  <c r="AK43" i="1"/>
  <c r="AK49" i="1" s="1"/>
  <c r="AJ43" i="1"/>
  <c r="AJ49" i="1" s="1"/>
  <c r="AK44" i="1"/>
  <c r="AK50" i="1" s="1"/>
  <c r="AJ44" i="1"/>
  <c r="AJ50" i="1" s="1"/>
  <c r="AJ46" i="1"/>
  <c r="AJ52" i="1" s="1"/>
  <c r="AK46" i="1"/>
  <c r="AK52" i="1" s="1"/>
  <c r="F13" i="6"/>
  <c r="A24" i="6" s="1"/>
  <c r="F13" i="7"/>
  <c r="A24" i="7" s="1"/>
  <c r="AL45" i="1"/>
  <c r="AN45" i="1" s="1"/>
  <c r="AM45" i="1"/>
  <c r="AP45" i="1"/>
  <c r="AR45" i="1" s="1"/>
  <c r="AQ45" i="1"/>
  <c r="F15" i="6"/>
  <c r="A23" i="6" s="1"/>
  <c r="F15" i="7"/>
  <c r="A23" i="7" s="1"/>
  <c r="P43" i="1"/>
  <c r="S43" i="1"/>
  <c r="S45" i="1"/>
  <c r="P45" i="1"/>
  <c r="P44" i="1"/>
  <c r="S44" i="1"/>
  <c r="J44" i="1"/>
  <c r="K44" i="1" s="1"/>
  <c r="L45" i="1"/>
  <c r="M45" i="1" s="1"/>
  <c r="A47" i="1"/>
  <c r="I46" i="1"/>
  <c r="B46" i="1"/>
  <c r="D46" i="1"/>
  <c r="C46" i="1"/>
  <c r="H46" i="1"/>
  <c r="E46" i="1"/>
  <c r="F46" i="1"/>
  <c r="G46" i="1"/>
  <c r="L46" i="1" s="1"/>
  <c r="L44" i="1"/>
  <c r="M44" i="1" s="1"/>
  <c r="G230" i="1"/>
  <c r="F230" i="1"/>
  <c r="F15" i="2"/>
  <c r="AT43" i="1" l="1"/>
  <c r="M46" i="1"/>
  <c r="J42" i="1"/>
  <c r="N46" i="1"/>
  <c r="O46" i="1" s="1"/>
  <c r="B24" i="8"/>
  <c r="C24" i="8"/>
  <c r="A25" i="8"/>
  <c r="C24" i="7"/>
  <c r="B24" i="7"/>
  <c r="A25" i="7"/>
  <c r="B23" i="7"/>
  <c r="C23" i="7"/>
  <c r="C24" i="6"/>
  <c r="B24" i="6"/>
  <c r="C23" i="6"/>
  <c r="A25" i="6"/>
  <c r="B23" i="6"/>
  <c r="BI227" i="1"/>
  <c r="BJ227" i="1"/>
  <c r="BI310" i="1"/>
  <c r="BJ310" i="1"/>
  <c r="BJ391" i="1"/>
  <c r="BI391" i="1"/>
  <c r="BI269" i="1"/>
  <c r="BJ269" i="1"/>
  <c r="BJ263" i="1"/>
  <c r="BI263" i="1"/>
  <c r="BJ318" i="1"/>
  <c r="BI318" i="1"/>
  <c r="BI270" i="1"/>
  <c r="BJ270" i="1"/>
  <c r="BI379" i="1"/>
  <c r="BJ379" i="1"/>
  <c r="BI385" i="1"/>
  <c r="BJ385" i="1"/>
  <c r="BJ328" i="1"/>
  <c r="BI328" i="1"/>
  <c r="BI228" i="1"/>
  <c r="BJ228" i="1"/>
  <c r="BI399" i="1"/>
  <c r="BJ399" i="1"/>
  <c r="BI253" i="1"/>
  <c r="BJ253" i="1"/>
  <c r="BI257" i="1"/>
  <c r="BJ257" i="1"/>
  <c r="BI240" i="1"/>
  <c r="BJ240" i="1"/>
  <c r="BI298" i="1"/>
  <c r="BJ298" i="1"/>
  <c r="BJ281" i="1"/>
  <c r="BI281" i="1"/>
  <c r="BI362" i="1"/>
  <c r="BJ362" i="1"/>
  <c r="BI342" i="1"/>
  <c r="BJ342" i="1"/>
  <c r="BJ292" i="1"/>
  <c r="BI292" i="1"/>
  <c r="BJ341" i="1"/>
  <c r="BI341" i="1"/>
  <c r="BJ400" i="1"/>
  <c r="BI400" i="1"/>
  <c r="BJ352" i="1"/>
  <c r="BI352" i="1"/>
  <c r="BJ401" i="1"/>
  <c r="BI401" i="1"/>
  <c r="BJ326" i="1"/>
  <c r="BI326" i="1"/>
  <c r="BJ314" i="1"/>
  <c r="BI314" i="1"/>
  <c r="BI277" i="1"/>
  <c r="BJ277" i="1"/>
  <c r="BJ256" i="1"/>
  <c r="BI256" i="1"/>
  <c r="BJ284" i="1"/>
  <c r="BI284" i="1"/>
  <c r="BJ397" i="1"/>
  <c r="BI397" i="1"/>
  <c r="BI288" i="1"/>
  <c r="BJ288" i="1"/>
  <c r="BI287" i="1"/>
  <c r="BJ287" i="1"/>
  <c r="BJ395" i="1"/>
  <c r="BI395" i="1"/>
  <c r="BJ383" i="1"/>
  <c r="BI383" i="1"/>
  <c r="BI313" i="1"/>
  <c r="BJ313" i="1"/>
  <c r="BI351" i="1"/>
  <c r="BJ351" i="1"/>
  <c r="BJ361" i="1"/>
  <c r="BI361" i="1"/>
  <c r="BJ241" i="1"/>
  <c r="BI241" i="1"/>
  <c r="BI343" i="1"/>
  <c r="BJ343" i="1"/>
  <c r="BJ290" i="1"/>
  <c r="BI290" i="1"/>
  <c r="BI360" i="1"/>
  <c r="BJ360" i="1"/>
  <c r="BJ404" i="1"/>
  <c r="BI404" i="1"/>
  <c r="BI249" i="1"/>
  <c r="BJ249" i="1"/>
  <c r="BI285" i="1"/>
  <c r="BJ285" i="1"/>
  <c r="BI297" i="1"/>
  <c r="BJ297" i="1"/>
  <c r="BJ329" i="1"/>
  <c r="BI329" i="1"/>
  <c r="BJ322" i="1"/>
  <c r="BI322" i="1"/>
  <c r="BJ229" i="1"/>
  <c r="BI229" i="1"/>
  <c r="BI250" i="1"/>
  <c r="BJ250" i="1"/>
  <c r="BJ293" i="1"/>
  <c r="BI293" i="1"/>
  <c r="BJ378" i="1"/>
  <c r="BI378" i="1"/>
  <c r="BI377" i="1"/>
  <c r="BJ377" i="1"/>
  <c r="BJ389" i="1"/>
  <c r="BI389" i="1"/>
  <c r="BJ295" i="1"/>
  <c r="BI295" i="1"/>
  <c r="BJ402" i="1"/>
  <c r="BI402" i="1"/>
  <c r="BJ264" i="1"/>
  <c r="BI264" i="1"/>
  <c r="BI262" i="1"/>
  <c r="BJ262" i="1"/>
  <c r="BI396" i="1"/>
  <c r="BJ396" i="1"/>
  <c r="BI308" i="1"/>
  <c r="BJ308" i="1"/>
  <c r="BJ333" i="1"/>
  <c r="BI333" i="1"/>
  <c r="BI244" i="1"/>
  <c r="BJ244" i="1"/>
  <c r="BI252" i="1"/>
  <c r="BJ252" i="1"/>
  <c r="BI260" i="1"/>
  <c r="BJ260" i="1"/>
  <c r="BJ374" i="1"/>
  <c r="BI374" i="1"/>
  <c r="BJ247" i="1"/>
  <c r="BI247" i="1"/>
  <c r="BI390" i="1"/>
  <c r="BJ390" i="1"/>
  <c r="BI332" i="1"/>
  <c r="BJ332" i="1"/>
  <c r="BI251" i="1"/>
  <c r="BJ251" i="1"/>
  <c r="BI369" i="1"/>
  <c r="BJ369" i="1"/>
  <c r="BI366" i="1"/>
  <c r="BJ366" i="1"/>
  <c r="BJ358" i="1"/>
  <c r="BI358" i="1"/>
  <c r="BI373" i="1"/>
  <c r="BJ373" i="1"/>
  <c r="BJ267" i="1"/>
  <c r="BI267" i="1"/>
  <c r="BI334" i="1"/>
  <c r="BJ334" i="1"/>
  <c r="BJ403" i="1"/>
  <c r="BI403" i="1"/>
  <c r="BJ355" i="1"/>
  <c r="BI355" i="1"/>
  <c r="BJ259" i="1"/>
  <c r="BI259" i="1"/>
  <c r="BI261" i="1"/>
  <c r="BJ261" i="1"/>
  <c r="BI376" i="1"/>
  <c r="BJ376" i="1"/>
  <c r="BI266" i="1"/>
  <c r="BJ266" i="1"/>
  <c r="BI307" i="1"/>
  <c r="BJ307" i="1"/>
  <c r="BI296" i="1"/>
  <c r="BJ296" i="1"/>
  <c r="BJ301" i="1"/>
  <c r="BI301" i="1"/>
  <c r="BI398" i="1"/>
  <c r="BJ398" i="1"/>
  <c r="BI258" i="1"/>
  <c r="BJ258" i="1"/>
  <c r="BJ380" i="1"/>
  <c r="BI380" i="1"/>
  <c r="BI311" i="1"/>
  <c r="BJ311" i="1"/>
  <c r="BI286" i="1"/>
  <c r="BJ286" i="1"/>
  <c r="BJ321" i="1"/>
  <c r="BI321" i="1"/>
  <c r="BJ346" i="1"/>
  <c r="BI346" i="1"/>
  <c r="BJ276" i="1"/>
  <c r="BI276" i="1"/>
  <c r="BJ393" i="1"/>
  <c r="BI393" i="1"/>
  <c r="BI237" i="1"/>
  <c r="BJ237" i="1"/>
  <c r="BI349" i="1"/>
  <c r="BJ349" i="1"/>
  <c r="BJ368" i="1"/>
  <c r="BI368" i="1"/>
  <c r="BI302" i="1"/>
  <c r="BJ302" i="1"/>
  <c r="BI305" i="1"/>
  <c r="BJ305" i="1"/>
  <c r="BJ365" i="1"/>
  <c r="BI365" i="1"/>
  <c r="BI309" i="1"/>
  <c r="BJ309" i="1"/>
  <c r="BJ233" i="1"/>
  <c r="BI233" i="1"/>
  <c r="BI268" i="1"/>
  <c r="BJ268" i="1"/>
  <c r="BI230" i="1"/>
  <c r="BJ230" i="1"/>
  <c r="BJ337" i="1"/>
  <c r="BI337" i="1"/>
  <c r="BJ317" i="1"/>
  <c r="BI317" i="1"/>
  <c r="BI392" i="1"/>
  <c r="BJ392" i="1"/>
  <c r="BJ239" i="1"/>
  <c r="BI239" i="1"/>
  <c r="BJ236" i="1"/>
  <c r="BI236" i="1"/>
  <c r="BI248" i="1"/>
  <c r="BJ248" i="1"/>
  <c r="BJ375" i="1"/>
  <c r="BI375" i="1"/>
  <c r="BJ350" i="1"/>
  <c r="BI350" i="1"/>
  <c r="BJ254" i="1"/>
  <c r="BI254" i="1"/>
  <c r="BI372" i="1"/>
  <c r="BJ372" i="1"/>
  <c r="BJ299" i="1"/>
  <c r="BI299" i="1"/>
  <c r="BI344" i="1"/>
  <c r="BJ344" i="1"/>
  <c r="BJ289" i="1"/>
  <c r="BI289" i="1"/>
  <c r="BJ363" i="1"/>
  <c r="BI363" i="1"/>
  <c r="BJ304" i="1"/>
  <c r="BI304" i="1"/>
  <c r="BI274" i="1"/>
  <c r="BJ274" i="1"/>
  <c r="BI324" i="1"/>
  <c r="BJ324" i="1"/>
  <c r="BJ316" i="1"/>
  <c r="BI316" i="1"/>
  <c r="BI327" i="1"/>
  <c r="BJ327" i="1"/>
  <c r="BJ336" i="1"/>
  <c r="BI336" i="1"/>
  <c r="BI319" i="1"/>
  <c r="BJ319" i="1"/>
  <c r="BJ387" i="1"/>
  <c r="BI387" i="1"/>
  <c r="BI294" i="1"/>
  <c r="BJ294" i="1"/>
  <c r="BI345" i="1"/>
  <c r="BJ345" i="1"/>
  <c r="BJ306" i="1"/>
  <c r="BI306" i="1"/>
  <c r="BJ242" i="1"/>
  <c r="BI242" i="1"/>
  <c r="BI367" i="1"/>
  <c r="BJ367" i="1"/>
  <c r="BJ280" i="1"/>
  <c r="BI280" i="1"/>
  <c r="BI231" i="1"/>
  <c r="BJ231" i="1"/>
  <c r="BI226" i="1"/>
  <c r="BJ226" i="1"/>
  <c r="BI356" i="1"/>
  <c r="BJ356" i="1"/>
  <c r="BI303" i="1"/>
  <c r="BJ303" i="1"/>
  <c r="BI359" i="1"/>
  <c r="BJ359" i="1"/>
  <c r="BJ300" i="1"/>
  <c r="BI300" i="1"/>
  <c r="BI325" i="1"/>
  <c r="BJ325" i="1"/>
  <c r="BI282" i="1"/>
  <c r="BJ282" i="1"/>
  <c r="BI315" i="1"/>
  <c r="BJ315" i="1"/>
  <c r="BJ255" i="1"/>
  <c r="BI255" i="1"/>
  <c r="BI364" i="1"/>
  <c r="BJ364" i="1"/>
  <c r="BI357" i="1"/>
  <c r="BJ357" i="1"/>
  <c r="BJ279" i="1"/>
  <c r="BI279" i="1"/>
  <c r="BJ312" i="1"/>
  <c r="BI312" i="1"/>
  <c r="BI245" i="1"/>
  <c r="BJ245" i="1"/>
  <c r="BJ353" i="1"/>
  <c r="BI353" i="1"/>
  <c r="BJ330" i="1"/>
  <c r="BI330" i="1"/>
  <c r="BJ275" i="1"/>
  <c r="BI275" i="1"/>
  <c r="BI246" i="1"/>
  <c r="BJ246" i="1"/>
  <c r="BI323" i="1"/>
  <c r="BJ323" i="1"/>
  <c r="BI347" i="1"/>
  <c r="BJ347" i="1"/>
  <c r="BI370" i="1"/>
  <c r="BJ370" i="1"/>
  <c r="BJ382" i="1"/>
  <c r="BI382" i="1"/>
  <c r="BI235" i="1"/>
  <c r="BJ235" i="1"/>
  <c r="BI331" i="1"/>
  <c r="BJ331" i="1"/>
  <c r="BJ388" i="1"/>
  <c r="BI388" i="1"/>
  <c r="BI338" i="1"/>
  <c r="BJ338" i="1"/>
  <c r="BI238" i="1"/>
  <c r="BJ238" i="1"/>
  <c r="BI320" i="1"/>
  <c r="BJ320" i="1"/>
  <c r="BJ381" i="1"/>
  <c r="BI381" i="1"/>
  <c r="BI335" i="1"/>
  <c r="BJ335" i="1"/>
  <c r="BJ278" i="1"/>
  <c r="BI278" i="1"/>
  <c r="BI354" i="1"/>
  <c r="BJ354" i="1"/>
  <c r="BI283" i="1"/>
  <c r="BJ283" i="1"/>
  <c r="BJ340" i="1"/>
  <c r="BI340" i="1"/>
  <c r="BJ265" i="1"/>
  <c r="BI265" i="1"/>
  <c r="BI234" i="1"/>
  <c r="BJ234" i="1"/>
  <c r="BJ371" i="1"/>
  <c r="BI371" i="1"/>
  <c r="BI339" i="1"/>
  <c r="BJ339" i="1"/>
  <c r="BJ225" i="1"/>
  <c r="BI225" i="1"/>
  <c r="BJ394" i="1"/>
  <c r="BI394" i="1"/>
  <c r="BI243" i="1"/>
  <c r="BJ243" i="1"/>
  <c r="BJ273" i="1"/>
  <c r="BI273" i="1"/>
  <c r="BI348" i="1"/>
  <c r="BJ348" i="1"/>
  <c r="BI291" i="1"/>
  <c r="BJ291" i="1"/>
  <c r="BI386" i="1"/>
  <c r="BJ386" i="1"/>
  <c r="BI271" i="1"/>
  <c r="BJ271" i="1"/>
  <c r="BJ384" i="1"/>
  <c r="BI384" i="1"/>
  <c r="BI232" i="1"/>
  <c r="BJ232" i="1"/>
  <c r="BJ272" i="1"/>
  <c r="BI272" i="1"/>
  <c r="BJ224" i="1"/>
  <c r="BI224" i="1"/>
  <c r="BJ167" i="1"/>
  <c r="BI167" i="1"/>
  <c r="BJ162" i="1"/>
  <c r="BI162" i="1"/>
  <c r="BJ109" i="1"/>
  <c r="BI109" i="1"/>
  <c r="BI179" i="1"/>
  <c r="BJ179" i="1"/>
  <c r="BI166" i="1"/>
  <c r="BJ166" i="1"/>
  <c r="BJ169" i="1"/>
  <c r="BI169" i="1"/>
  <c r="BJ82" i="1"/>
  <c r="BI82" i="1"/>
  <c r="BI155" i="1"/>
  <c r="BJ155" i="1"/>
  <c r="BJ181" i="1"/>
  <c r="BI181" i="1"/>
  <c r="BJ104" i="1"/>
  <c r="BI104" i="1"/>
  <c r="BI101" i="1"/>
  <c r="BJ101" i="1"/>
  <c r="BJ206" i="1"/>
  <c r="BI206" i="1"/>
  <c r="BJ184" i="1"/>
  <c r="BI184" i="1"/>
  <c r="BI217" i="1"/>
  <c r="BJ217" i="1"/>
  <c r="BI91" i="1"/>
  <c r="BJ91" i="1"/>
  <c r="BI211" i="1"/>
  <c r="BJ211" i="1"/>
  <c r="BI186" i="1"/>
  <c r="BJ186" i="1"/>
  <c r="BI58" i="1"/>
  <c r="BJ58" i="1"/>
  <c r="BJ177" i="1"/>
  <c r="BI177" i="1"/>
  <c r="BI153" i="1"/>
  <c r="BJ153" i="1"/>
  <c r="BI66" i="1"/>
  <c r="BJ66" i="1"/>
  <c r="BJ86" i="1"/>
  <c r="BI86" i="1"/>
  <c r="BJ210" i="1"/>
  <c r="BI210" i="1"/>
  <c r="BJ65" i="1"/>
  <c r="BI65" i="1"/>
  <c r="BJ221" i="1"/>
  <c r="BI221" i="1"/>
  <c r="BI126" i="1"/>
  <c r="BJ126" i="1"/>
  <c r="BJ140" i="1"/>
  <c r="BI140" i="1"/>
  <c r="BJ127" i="1"/>
  <c r="BI127" i="1"/>
  <c r="BI168" i="1"/>
  <c r="BJ168" i="1"/>
  <c r="BI70" i="1"/>
  <c r="BJ70" i="1"/>
  <c r="BJ191" i="1"/>
  <c r="BI191" i="1"/>
  <c r="BI69" i="1"/>
  <c r="BJ69" i="1"/>
  <c r="BJ183" i="1"/>
  <c r="BI183" i="1"/>
  <c r="BJ51" i="1"/>
  <c r="BI51" i="1"/>
  <c r="BI196" i="1"/>
  <c r="BJ196" i="1"/>
  <c r="BI114" i="1"/>
  <c r="BJ114" i="1"/>
  <c r="BJ81" i="1"/>
  <c r="BI81" i="1"/>
  <c r="BI200" i="1"/>
  <c r="BJ200" i="1"/>
  <c r="BJ113" i="1"/>
  <c r="BI113" i="1"/>
  <c r="BI136" i="1"/>
  <c r="BJ136" i="1"/>
  <c r="BI149" i="1"/>
  <c r="BJ149" i="1"/>
  <c r="BI56" i="1"/>
  <c r="BJ56" i="1"/>
  <c r="BJ84" i="1"/>
  <c r="BI84" i="1"/>
  <c r="BI59" i="1"/>
  <c r="BJ59" i="1"/>
  <c r="BJ142" i="1"/>
  <c r="BI142" i="1"/>
  <c r="BI96" i="1"/>
  <c r="BJ96" i="1"/>
  <c r="BJ137" i="1"/>
  <c r="BI137" i="1"/>
  <c r="BI88" i="1"/>
  <c r="BJ88" i="1"/>
  <c r="BI54" i="1"/>
  <c r="BJ54" i="1"/>
  <c r="BI53" i="1"/>
  <c r="BJ53" i="1"/>
  <c r="BJ193" i="1"/>
  <c r="BI193" i="1"/>
  <c r="BI134" i="1"/>
  <c r="BJ134" i="1"/>
  <c r="BJ117" i="1"/>
  <c r="BI117" i="1"/>
  <c r="BJ161" i="1"/>
  <c r="BI161" i="1"/>
  <c r="BI64" i="1"/>
  <c r="BJ64" i="1"/>
  <c r="BJ67" i="1"/>
  <c r="BI67" i="1"/>
  <c r="BJ44" i="1"/>
  <c r="BI44" i="1"/>
  <c r="BI165" i="1"/>
  <c r="BJ165" i="1"/>
  <c r="BJ85" i="1"/>
  <c r="BI85" i="1"/>
  <c r="BJ141" i="1"/>
  <c r="BI141" i="1"/>
  <c r="BI192" i="1"/>
  <c r="BJ192" i="1"/>
  <c r="BJ188" i="1"/>
  <c r="BI188" i="1"/>
  <c r="BJ218" i="1"/>
  <c r="BI218" i="1"/>
  <c r="BJ222" i="1"/>
  <c r="BI222" i="1"/>
  <c r="BJ55" i="1"/>
  <c r="BI55" i="1"/>
  <c r="BI213" i="1"/>
  <c r="BJ213" i="1"/>
  <c r="BI220" i="1"/>
  <c r="BJ220" i="1"/>
  <c r="BI197" i="1"/>
  <c r="BJ197" i="1"/>
  <c r="BI148" i="1"/>
  <c r="BJ148" i="1"/>
  <c r="BJ207" i="1"/>
  <c r="BI207" i="1"/>
  <c r="BJ112" i="1"/>
  <c r="BI112" i="1"/>
  <c r="BJ212" i="1"/>
  <c r="BI212" i="1"/>
  <c r="BJ175" i="1"/>
  <c r="BI175" i="1"/>
  <c r="BI95" i="1"/>
  <c r="BJ95" i="1"/>
  <c r="BJ185" i="1"/>
  <c r="BI185" i="1"/>
  <c r="BJ139" i="1"/>
  <c r="BI139" i="1"/>
  <c r="BI131" i="1"/>
  <c r="BJ131" i="1"/>
  <c r="BI71" i="1"/>
  <c r="BJ71" i="1"/>
  <c r="BI128" i="1"/>
  <c r="BJ128" i="1"/>
  <c r="BJ215" i="1"/>
  <c r="BI215" i="1"/>
  <c r="BJ99" i="1"/>
  <c r="BI99" i="1"/>
  <c r="BJ154" i="1"/>
  <c r="BI154" i="1"/>
  <c r="BI208" i="1"/>
  <c r="BJ208" i="1"/>
  <c r="BI115" i="1"/>
  <c r="BJ115" i="1"/>
  <c r="BJ72" i="1"/>
  <c r="BI72" i="1"/>
  <c r="BI108" i="1"/>
  <c r="BJ108" i="1"/>
  <c r="BI216" i="1"/>
  <c r="BJ216" i="1"/>
  <c r="BJ199" i="1"/>
  <c r="BI199" i="1"/>
  <c r="BJ110" i="1"/>
  <c r="BI110" i="1"/>
  <c r="BI124" i="1"/>
  <c r="BJ124" i="1"/>
  <c r="BJ194" i="1"/>
  <c r="BI194" i="1"/>
  <c r="BJ204" i="1"/>
  <c r="BI204" i="1"/>
  <c r="BI52" i="1"/>
  <c r="BJ52" i="1"/>
  <c r="BI135" i="1"/>
  <c r="BJ135" i="1"/>
  <c r="BJ47" i="1"/>
  <c r="BI47" i="1"/>
  <c r="BI214" i="1"/>
  <c r="BJ214" i="1"/>
  <c r="BJ152" i="1"/>
  <c r="BI152" i="1"/>
  <c r="BJ122" i="1"/>
  <c r="BI122" i="1"/>
  <c r="BJ195" i="1"/>
  <c r="BI195" i="1"/>
  <c r="BJ121" i="1"/>
  <c r="BI121" i="1"/>
  <c r="BJ178" i="1"/>
  <c r="BI178" i="1"/>
  <c r="BI202" i="1"/>
  <c r="BJ202" i="1"/>
  <c r="BI76" i="1"/>
  <c r="BJ76" i="1"/>
  <c r="BJ129" i="1"/>
  <c r="BI129" i="1"/>
  <c r="BI201" i="1"/>
  <c r="BJ201" i="1"/>
  <c r="BI151" i="1"/>
  <c r="BJ151" i="1"/>
  <c r="BI98" i="1"/>
  <c r="BJ98" i="1"/>
  <c r="BI48" i="1"/>
  <c r="BJ48" i="1"/>
  <c r="BI68" i="1"/>
  <c r="BJ68" i="1"/>
  <c r="BI130" i="1"/>
  <c r="BJ130" i="1"/>
  <c r="BJ83" i="1"/>
  <c r="BI83" i="1"/>
  <c r="BI172" i="1"/>
  <c r="BJ172" i="1"/>
  <c r="BI171" i="1"/>
  <c r="BJ171" i="1"/>
  <c r="BI49" i="1"/>
  <c r="BJ49" i="1"/>
  <c r="BI158" i="1"/>
  <c r="BJ158" i="1"/>
  <c r="BJ133" i="1"/>
  <c r="BI133" i="1"/>
  <c r="BJ176" i="1"/>
  <c r="BI176" i="1"/>
  <c r="BI146" i="1"/>
  <c r="BJ146" i="1"/>
  <c r="BJ63" i="1"/>
  <c r="BI63" i="1"/>
  <c r="BJ45" i="1"/>
  <c r="BI45" i="1"/>
  <c r="BI94" i="1"/>
  <c r="BJ94" i="1"/>
  <c r="BI219" i="1"/>
  <c r="BJ219" i="1"/>
  <c r="BJ75" i="1"/>
  <c r="BI75" i="1"/>
  <c r="BJ60" i="1"/>
  <c r="BI60" i="1"/>
  <c r="BJ159" i="1"/>
  <c r="BI159" i="1"/>
  <c r="BJ132" i="1"/>
  <c r="BI132" i="1"/>
  <c r="BJ46" i="1"/>
  <c r="BI46" i="1"/>
  <c r="BI145" i="1"/>
  <c r="BJ145" i="1"/>
  <c r="BI143" i="1"/>
  <c r="BJ143" i="1"/>
  <c r="BJ138" i="1"/>
  <c r="BI138" i="1"/>
  <c r="BI93" i="1"/>
  <c r="BJ93" i="1"/>
  <c r="BI79" i="1"/>
  <c r="BJ79" i="1"/>
  <c r="BI77" i="1"/>
  <c r="BJ77" i="1"/>
  <c r="BJ119" i="1"/>
  <c r="BI119" i="1"/>
  <c r="BI189" i="1"/>
  <c r="BJ189" i="1"/>
  <c r="BJ90" i="1"/>
  <c r="BI90" i="1"/>
  <c r="BJ92" i="1"/>
  <c r="BI92" i="1"/>
  <c r="BJ105" i="1"/>
  <c r="BI105" i="1"/>
  <c r="BJ182" i="1"/>
  <c r="BI182" i="1"/>
  <c r="BI120" i="1"/>
  <c r="BJ120" i="1"/>
  <c r="BJ97" i="1"/>
  <c r="BI97" i="1"/>
  <c r="BJ107" i="1"/>
  <c r="BI107" i="1"/>
  <c r="BJ157" i="1"/>
  <c r="BI157" i="1"/>
  <c r="BI173" i="1"/>
  <c r="BJ173" i="1"/>
  <c r="BI106" i="1"/>
  <c r="BJ106" i="1"/>
  <c r="BI123" i="1"/>
  <c r="BJ123" i="1"/>
  <c r="BJ87" i="1"/>
  <c r="BI87" i="1"/>
  <c r="BI80" i="1"/>
  <c r="BJ80" i="1"/>
  <c r="BI78" i="1"/>
  <c r="BJ78" i="1"/>
  <c r="BI100" i="1"/>
  <c r="BJ100" i="1"/>
  <c r="BJ198" i="1"/>
  <c r="BI198" i="1"/>
  <c r="BI74" i="1"/>
  <c r="BJ74" i="1"/>
  <c r="BJ190" i="1"/>
  <c r="BI190" i="1"/>
  <c r="BJ180" i="1"/>
  <c r="BI180" i="1"/>
  <c r="BI174" i="1"/>
  <c r="BJ174" i="1"/>
  <c r="BI170" i="1"/>
  <c r="BJ170" i="1"/>
  <c r="BI73" i="1"/>
  <c r="BJ73" i="1"/>
  <c r="BI50" i="1"/>
  <c r="BJ50" i="1"/>
  <c r="BI111" i="1"/>
  <c r="BJ111" i="1"/>
  <c r="BJ163" i="1"/>
  <c r="BI163" i="1"/>
  <c r="BI147" i="1"/>
  <c r="BJ147" i="1"/>
  <c r="BJ102" i="1"/>
  <c r="BI102" i="1"/>
  <c r="BJ156" i="1"/>
  <c r="BI156" i="1"/>
  <c r="BI187" i="1"/>
  <c r="BJ187" i="1"/>
  <c r="BI209" i="1"/>
  <c r="BJ209" i="1"/>
  <c r="BJ125" i="1"/>
  <c r="BI125" i="1"/>
  <c r="BI57" i="1"/>
  <c r="BJ57" i="1"/>
  <c r="BJ164" i="1"/>
  <c r="BI164" i="1"/>
  <c r="BJ150" i="1"/>
  <c r="BI150" i="1"/>
  <c r="BI205" i="1"/>
  <c r="BJ205" i="1"/>
  <c r="BI103" i="1"/>
  <c r="BJ103" i="1"/>
  <c r="BJ160" i="1"/>
  <c r="BI160" i="1"/>
  <c r="BJ89" i="1"/>
  <c r="BI89" i="1"/>
  <c r="BI144" i="1"/>
  <c r="BJ144" i="1"/>
  <c r="BI118" i="1"/>
  <c r="BJ118" i="1"/>
  <c r="BJ61" i="1"/>
  <c r="BI61" i="1"/>
  <c r="BJ203" i="1"/>
  <c r="BI203" i="1"/>
  <c r="BJ116" i="1"/>
  <c r="BI116" i="1"/>
  <c r="BJ62" i="1"/>
  <c r="BI62" i="1"/>
  <c r="BJ43" i="1"/>
  <c r="BI43" i="1"/>
  <c r="AX209" i="1"/>
  <c r="AX534" i="1" s="1"/>
  <c r="AY209" i="1"/>
  <c r="AY534" i="1" s="1"/>
  <c r="AX207" i="1"/>
  <c r="AY207" i="1"/>
  <c r="AY532" i="1" s="1"/>
  <c r="AY208" i="1"/>
  <c r="AY533" i="1" s="1"/>
  <c r="AX208" i="1"/>
  <c r="AX533" i="1" s="1"/>
  <c r="AV43" i="1"/>
  <c r="AV371" i="1" s="1"/>
  <c r="AW43" i="1"/>
  <c r="AW371" i="1" s="1"/>
  <c r="AU43" i="1"/>
  <c r="AU371" i="1" s="1"/>
  <c r="AL46" i="1"/>
  <c r="AN46" i="1" s="1"/>
  <c r="AM46" i="1"/>
  <c r="AT45" i="1"/>
  <c r="AT373" i="1" s="1"/>
  <c r="AU45" i="1"/>
  <c r="AU373" i="1" s="1"/>
  <c r="AP46" i="1"/>
  <c r="AR46" i="1" s="1"/>
  <c r="AQ46" i="1"/>
  <c r="AV46" i="1"/>
  <c r="AV374" i="1" s="1"/>
  <c r="AW46" i="1"/>
  <c r="AW374" i="1" s="1"/>
  <c r="AV44" i="1"/>
  <c r="AV372" i="1" s="1"/>
  <c r="AW44" i="1"/>
  <c r="AW372" i="1" s="1"/>
  <c r="AV45" i="1"/>
  <c r="AV373" i="1" s="1"/>
  <c r="AW45" i="1"/>
  <c r="AW373" i="1" s="1"/>
  <c r="AT44" i="1"/>
  <c r="AT372" i="1" s="1"/>
  <c r="AU44" i="1"/>
  <c r="AU372" i="1" s="1"/>
  <c r="S46" i="1"/>
  <c r="P46" i="1"/>
  <c r="J46" i="1"/>
  <c r="K46" i="1" s="1"/>
  <c r="A48" i="1"/>
  <c r="I47" i="1"/>
  <c r="B47" i="1"/>
  <c r="C47" i="1"/>
  <c r="D47" i="1"/>
  <c r="H47" i="1"/>
  <c r="E47" i="1"/>
  <c r="F47" i="1"/>
  <c r="G47" i="1"/>
  <c r="L47" i="1" s="1"/>
  <c r="M47" i="1" l="1"/>
  <c r="N47" i="1"/>
  <c r="O47" i="1" s="1"/>
  <c r="B28" i="8"/>
  <c r="C28" i="8"/>
  <c r="C25" i="8"/>
  <c r="B25" i="8"/>
  <c r="C28" i="7"/>
  <c r="B28" i="7"/>
  <c r="B25" i="7"/>
  <c r="C25" i="7"/>
  <c r="C25" i="6"/>
  <c r="B25" i="6"/>
  <c r="C27" i="8"/>
  <c r="B27" i="8"/>
  <c r="AY45" i="1"/>
  <c r="AY373" i="1" s="1"/>
  <c r="AX45" i="1"/>
  <c r="AX373" i="1" s="1"/>
  <c r="AY43" i="1"/>
  <c r="AY371" i="1" s="1"/>
  <c r="AX43" i="1"/>
  <c r="AY210" i="1"/>
  <c r="AY535" i="1" s="1"/>
  <c r="AX210" i="1"/>
  <c r="AX535" i="1" s="1"/>
  <c r="AY44" i="1"/>
  <c r="AY372" i="1" s="1"/>
  <c r="AX44" i="1"/>
  <c r="AX372" i="1" s="1"/>
  <c r="AX532" i="1"/>
  <c r="AL47" i="1"/>
  <c r="AN47" i="1" s="1"/>
  <c r="AM47" i="1"/>
  <c r="AT208" i="1"/>
  <c r="AT533" i="1" s="1"/>
  <c r="AU208" i="1"/>
  <c r="AU533" i="1" s="1"/>
  <c r="AW208" i="1"/>
  <c r="AW533" i="1" s="1"/>
  <c r="AV208" i="1"/>
  <c r="AV533" i="1" s="1"/>
  <c r="AT46" i="1"/>
  <c r="AT374" i="1" s="1"/>
  <c r="AU46" i="1"/>
  <c r="AU374" i="1" s="1"/>
  <c r="AT209" i="1"/>
  <c r="AT534" i="1" s="1"/>
  <c r="AU209" i="1"/>
  <c r="AU534" i="1" s="1"/>
  <c r="AV207" i="1"/>
  <c r="AV532" i="1" s="1"/>
  <c r="AW207" i="1"/>
  <c r="AW532" i="1" s="1"/>
  <c r="AP47" i="1"/>
  <c r="AR47" i="1" s="1"/>
  <c r="AQ47" i="1"/>
  <c r="AW210" i="1"/>
  <c r="AW535" i="1" s="1"/>
  <c r="AV210" i="1"/>
  <c r="AV535" i="1" s="1"/>
  <c r="AW209" i="1"/>
  <c r="AW534" i="1" s="1"/>
  <c r="AV209" i="1"/>
  <c r="AV534" i="1" s="1"/>
  <c r="AU207" i="1"/>
  <c r="AU532" i="1" s="1"/>
  <c r="AT207" i="1"/>
  <c r="AT371" i="1"/>
  <c r="AW47" i="1"/>
  <c r="AW375" i="1" s="1"/>
  <c r="AV47" i="1"/>
  <c r="AV375" i="1" s="1"/>
  <c r="S47" i="1"/>
  <c r="P47" i="1"/>
  <c r="J47" i="1"/>
  <c r="K47" i="1" s="1"/>
  <c r="A49" i="1"/>
  <c r="A50" i="1" s="1"/>
  <c r="A51" i="1" s="1"/>
  <c r="A52" i="1" s="1"/>
  <c r="I48" i="1"/>
  <c r="B48" i="1"/>
  <c r="D48" i="1"/>
  <c r="C48" i="1"/>
  <c r="H48" i="1"/>
  <c r="G48" i="1"/>
  <c r="L48" i="1" s="1"/>
  <c r="E48" i="1"/>
  <c r="F48" i="1"/>
  <c r="F14" i="2"/>
  <c r="A24" i="2"/>
  <c r="M48" i="1" l="1"/>
  <c r="N48" i="1"/>
  <c r="O48" i="1" s="1"/>
  <c r="B29" i="8"/>
  <c r="C29" i="8"/>
  <c r="B29" i="7"/>
  <c r="C29" i="7"/>
  <c r="B24" i="2"/>
  <c r="C24" i="2"/>
  <c r="A23" i="2"/>
  <c r="A25" i="2" s="1"/>
  <c r="B25" i="2" s="1"/>
  <c r="C27" i="7"/>
  <c r="B27" i="7"/>
  <c r="AX46" i="1"/>
  <c r="AX374" i="1" s="1"/>
  <c r="AY46" i="1"/>
  <c r="AY374" i="1" s="1"/>
  <c r="AX211" i="1"/>
  <c r="AX536" i="1" s="1"/>
  <c r="AY211" i="1"/>
  <c r="AY536" i="1" s="1"/>
  <c r="AX371" i="1"/>
  <c r="AW211" i="1"/>
  <c r="AW536" i="1" s="1"/>
  <c r="AV211" i="1"/>
  <c r="AV536" i="1" s="1"/>
  <c r="AP48" i="1"/>
  <c r="AR48" i="1" s="1"/>
  <c r="AQ48" i="1"/>
  <c r="AU210" i="1"/>
  <c r="AU535" i="1" s="1"/>
  <c r="AT210" i="1"/>
  <c r="AT535" i="1" s="1"/>
  <c r="AM48" i="1"/>
  <c r="AL48" i="1"/>
  <c r="AN48" i="1" s="1"/>
  <c r="AT532" i="1"/>
  <c r="AT47" i="1"/>
  <c r="AT375" i="1" s="1"/>
  <c r="AU47" i="1"/>
  <c r="AU375" i="1" s="1"/>
  <c r="AV48" i="1"/>
  <c r="AV376" i="1" s="1"/>
  <c r="AW48" i="1"/>
  <c r="AW376" i="1" s="1"/>
  <c r="P48" i="1"/>
  <c r="S48" i="1"/>
  <c r="J48" i="1"/>
  <c r="K48" i="1" s="1"/>
  <c r="I49" i="1"/>
  <c r="C49" i="1"/>
  <c r="D49" i="1"/>
  <c r="B49" i="1"/>
  <c r="E49" i="1"/>
  <c r="G49" i="1"/>
  <c r="L49" i="1" s="1"/>
  <c r="H49" i="1"/>
  <c r="F49" i="1"/>
  <c r="M49" i="1" l="1"/>
  <c r="N49" i="1"/>
  <c r="O49" i="1" s="1"/>
  <c r="C25" i="2"/>
  <c r="B23" i="2"/>
  <c r="C23" i="2"/>
  <c r="AX47" i="1"/>
  <c r="AX375" i="1" s="1"/>
  <c r="AY47" i="1"/>
  <c r="AY375" i="1" s="1"/>
  <c r="AX212" i="1"/>
  <c r="AY212" i="1"/>
  <c r="AY537" i="1" s="1"/>
  <c r="AV49" i="1"/>
  <c r="AV377" i="1" s="1"/>
  <c r="AW49" i="1"/>
  <c r="AW377" i="1" s="1"/>
  <c r="AW212" i="1"/>
  <c r="AW537" i="1" s="1"/>
  <c r="AV212" i="1"/>
  <c r="AV537" i="1" s="1"/>
  <c r="AT211" i="1"/>
  <c r="AT536" i="1" s="1"/>
  <c r="AU211" i="1"/>
  <c r="AU536" i="1" s="1"/>
  <c r="AM49" i="1"/>
  <c r="AL49" i="1"/>
  <c r="AN49" i="1" s="1"/>
  <c r="AP49" i="1"/>
  <c r="AR49" i="1" s="1"/>
  <c r="AQ49" i="1"/>
  <c r="AT48" i="1"/>
  <c r="AT376" i="1" s="1"/>
  <c r="AU48" i="1"/>
  <c r="AU376" i="1" s="1"/>
  <c r="S49" i="1"/>
  <c r="P49" i="1"/>
  <c r="J49" i="1"/>
  <c r="K49" i="1" s="1"/>
  <c r="AX48" i="1" l="1"/>
  <c r="AX376" i="1" s="1"/>
  <c r="AY48" i="1"/>
  <c r="AY376" i="1" s="1"/>
  <c r="AX213" i="1"/>
  <c r="AX538" i="1" s="1"/>
  <c r="AY213" i="1"/>
  <c r="AY538" i="1" s="1"/>
  <c r="AX537" i="1"/>
  <c r="AT212" i="1"/>
  <c r="AT537" i="1" s="1"/>
  <c r="AU212" i="1"/>
  <c r="AU537" i="1" s="1"/>
  <c r="AV213" i="1"/>
  <c r="AV538" i="1" s="1"/>
  <c r="AW213" i="1"/>
  <c r="AW538" i="1" s="1"/>
  <c r="AT49" i="1"/>
  <c r="AT377" i="1" s="1"/>
  <c r="AU49" i="1"/>
  <c r="AU377" i="1" s="1"/>
  <c r="I50" i="1"/>
  <c r="C50" i="1"/>
  <c r="B50" i="1"/>
  <c r="D50" i="1"/>
  <c r="E50" i="1"/>
  <c r="G50" i="1"/>
  <c r="L50" i="1" s="1"/>
  <c r="F50" i="1"/>
  <c r="H50" i="1"/>
  <c r="M50" i="1" l="1"/>
  <c r="N50" i="1"/>
  <c r="O50" i="1" s="1"/>
  <c r="AX49" i="1"/>
  <c r="AY49" i="1"/>
  <c r="AY377" i="1" s="1"/>
  <c r="AM50" i="1"/>
  <c r="AL50" i="1"/>
  <c r="AN50" i="1" s="1"/>
  <c r="AP50" i="1"/>
  <c r="AR50" i="1" s="1"/>
  <c r="AQ50" i="1"/>
  <c r="AT213" i="1"/>
  <c r="AU213" i="1"/>
  <c r="AU538" i="1" s="1"/>
  <c r="AV50" i="1"/>
  <c r="AV378" i="1" s="1"/>
  <c r="AW50" i="1"/>
  <c r="AW378" i="1" s="1"/>
  <c r="S50" i="1"/>
  <c r="P50" i="1"/>
  <c r="J50" i="1"/>
  <c r="K50" i="1" s="1"/>
  <c r="I51" i="1"/>
  <c r="B51" i="1"/>
  <c r="C51" i="1"/>
  <c r="D51" i="1"/>
  <c r="E51" i="1"/>
  <c r="F51" i="1"/>
  <c r="G51" i="1"/>
  <c r="L51" i="1" s="1"/>
  <c r="H51" i="1"/>
  <c r="M51" i="1" l="1"/>
  <c r="N51" i="1"/>
  <c r="O51" i="1" s="1"/>
  <c r="AY214" i="1"/>
  <c r="AY539" i="1" s="1"/>
  <c r="AX214" i="1"/>
  <c r="AX377" i="1"/>
  <c r="AT50" i="1"/>
  <c r="AU50" i="1"/>
  <c r="AU378" i="1" s="1"/>
  <c r="AW51" i="1"/>
  <c r="AW379" i="1" s="1"/>
  <c r="AV51" i="1"/>
  <c r="AV379" i="1" s="1"/>
  <c r="AW214" i="1"/>
  <c r="AW539" i="1" s="1"/>
  <c r="AV214" i="1"/>
  <c r="AV539" i="1" s="1"/>
  <c r="AT538" i="1"/>
  <c r="AM51" i="1"/>
  <c r="AL51" i="1"/>
  <c r="AN51" i="1" s="1"/>
  <c r="AP51" i="1"/>
  <c r="AR51" i="1" s="1"/>
  <c r="AQ51" i="1"/>
  <c r="S51" i="1"/>
  <c r="P51" i="1"/>
  <c r="J51" i="1"/>
  <c r="K51" i="1" s="1"/>
  <c r="A53" i="1"/>
  <c r="I52" i="1"/>
  <c r="B52" i="1"/>
  <c r="D52" i="1"/>
  <c r="C52" i="1"/>
  <c r="F52" i="1"/>
  <c r="G52" i="1"/>
  <c r="L52" i="1" s="1"/>
  <c r="H52" i="1"/>
  <c r="E52" i="1"/>
  <c r="M52" i="1" l="1"/>
  <c r="N52" i="1"/>
  <c r="O52" i="1" s="1"/>
  <c r="AX215" i="1"/>
  <c r="AX540" i="1" s="1"/>
  <c r="AY215" i="1"/>
  <c r="AY540" i="1" s="1"/>
  <c r="AY50" i="1"/>
  <c r="AY378" i="1" s="1"/>
  <c r="AX50" i="1"/>
  <c r="AX539" i="1"/>
  <c r="AM52" i="1"/>
  <c r="AL52" i="1"/>
  <c r="AN52" i="1" s="1"/>
  <c r="AT51" i="1"/>
  <c r="AT379" i="1" s="1"/>
  <c r="AU51" i="1"/>
  <c r="AU379" i="1" s="1"/>
  <c r="AV215" i="1"/>
  <c r="AV540" i="1" s="1"/>
  <c r="AW215" i="1"/>
  <c r="AW540" i="1" s="1"/>
  <c r="AV52" i="1"/>
  <c r="AV380" i="1" s="1"/>
  <c r="AW52" i="1"/>
  <c r="AW380" i="1" s="1"/>
  <c r="AP52" i="1"/>
  <c r="AR52" i="1" s="1"/>
  <c r="AQ52" i="1"/>
  <c r="AU214" i="1"/>
  <c r="AU539" i="1" s="1"/>
  <c r="AT214" i="1"/>
  <c r="AT378" i="1"/>
  <c r="S52" i="1"/>
  <c r="P52" i="1"/>
  <c r="J52" i="1"/>
  <c r="K52" i="1" s="1"/>
  <c r="A54" i="1"/>
  <c r="I53" i="1"/>
  <c r="B53" i="1"/>
  <c r="D53" i="1"/>
  <c r="C53" i="1"/>
  <c r="E53" i="1"/>
  <c r="H53" i="1"/>
  <c r="G53" i="1"/>
  <c r="L53" i="1" s="1"/>
  <c r="F53" i="1"/>
  <c r="M53" i="1" l="1"/>
  <c r="N53" i="1"/>
  <c r="O53" i="1" s="1"/>
  <c r="AX51" i="1"/>
  <c r="AY51" i="1"/>
  <c r="AY379" i="1" s="1"/>
  <c r="AX216" i="1"/>
  <c r="AY216" i="1"/>
  <c r="AY541" i="1" s="1"/>
  <c r="AX378" i="1"/>
  <c r="AV53" i="1"/>
  <c r="AV381" i="1" s="1"/>
  <c r="AW53" i="1"/>
  <c r="AW381" i="1" s="1"/>
  <c r="AT52" i="1"/>
  <c r="AU52" i="1"/>
  <c r="AU380" i="1" s="1"/>
  <c r="AW216" i="1"/>
  <c r="AW541" i="1" s="1"/>
  <c r="AV216" i="1"/>
  <c r="AV541" i="1" s="1"/>
  <c r="AT539" i="1"/>
  <c r="AT215" i="1"/>
  <c r="AT540" i="1" s="1"/>
  <c r="AU215" i="1"/>
  <c r="AU540" i="1" s="1"/>
  <c r="AP53" i="1"/>
  <c r="AR53" i="1" s="1"/>
  <c r="AQ53" i="1"/>
  <c r="AM53" i="1"/>
  <c r="AL53" i="1"/>
  <c r="AN53" i="1" s="1"/>
  <c r="S53" i="1"/>
  <c r="P53" i="1"/>
  <c r="J53" i="1"/>
  <c r="K53" i="1" s="1"/>
  <c r="A55" i="1"/>
  <c r="I54" i="1"/>
  <c r="D54" i="1"/>
  <c r="C54" i="1"/>
  <c r="B54" i="1"/>
  <c r="F54" i="1"/>
  <c r="G54" i="1"/>
  <c r="L54" i="1" s="1"/>
  <c r="E54" i="1"/>
  <c r="H54" i="1"/>
  <c r="M54" i="1" l="1"/>
  <c r="N54" i="1"/>
  <c r="O54" i="1" s="1"/>
  <c r="AX52" i="1"/>
  <c r="AY52" i="1"/>
  <c r="AY380" i="1" s="1"/>
  <c r="AX379" i="1"/>
  <c r="AX217" i="1"/>
  <c r="AX542" i="1" s="1"/>
  <c r="AY217" i="1"/>
  <c r="AY542" i="1" s="1"/>
  <c r="AX541" i="1"/>
  <c r="AW217" i="1"/>
  <c r="AW542" i="1" s="1"/>
  <c r="AV217" i="1"/>
  <c r="AV542" i="1" s="1"/>
  <c r="AT216" i="1"/>
  <c r="AU216" i="1"/>
  <c r="AU541" i="1" s="1"/>
  <c r="AP54" i="1"/>
  <c r="AR54" i="1" s="1"/>
  <c r="AQ54" i="1"/>
  <c r="AT380" i="1"/>
  <c r="AT53" i="1"/>
  <c r="AT381" i="1" s="1"/>
  <c r="AU53" i="1"/>
  <c r="AU381" i="1" s="1"/>
  <c r="AV54" i="1"/>
  <c r="AV382" i="1" s="1"/>
  <c r="AW54" i="1"/>
  <c r="AW382" i="1" s="1"/>
  <c r="AL54" i="1"/>
  <c r="AN54" i="1" s="1"/>
  <c r="AM54" i="1"/>
  <c r="S54" i="1"/>
  <c r="P54" i="1"/>
  <c r="J54" i="1"/>
  <c r="K54" i="1" s="1"/>
  <c r="A56" i="1"/>
  <c r="I55" i="1"/>
  <c r="D55" i="1"/>
  <c r="C55" i="1"/>
  <c r="B55" i="1"/>
  <c r="F55" i="1"/>
  <c r="H55" i="1"/>
  <c r="G55" i="1"/>
  <c r="L55" i="1" s="1"/>
  <c r="E55" i="1"/>
  <c r="M55" i="1" l="1"/>
  <c r="N55" i="1"/>
  <c r="O55" i="1" s="1"/>
  <c r="AX53" i="1"/>
  <c r="AY53" i="1"/>
  <c r="AY381" i="1" s="1"/>
  <c r="AY218" i="1"/>
  <c r="AY543" i="1" s="1"/>
  <c r="AX218" i="1"/>
  <c r="AX543" i="1" s="1"/>
  <c r="AX380" i="1"/>
  <c r="AW218" i="1"/>
  <c r="AW543" i="1" s="1"/>
  <c r="AV218" i="1"/>
  <c r="AV543" i="1" s="1"/>
  <c r="AW55" i="1"/>
  <c r="AW383" i="1" s="1"/>
  <c r="AV55" i="1"/>
  <c r="AV383" i="1" s="1"/>
  <c r="AT54" i="1"/>
  <c r="AU54" i="1"/>
  <c r="AU382" i="1" s="1"/>
  <c r="AT217" i="1"/>
  <c r="AT542" i="1" s="1"/>
  <c r="AU217" i="1"/>
  <c r="AU542" i="1" s="1"/>
  <c r="AT541" i="1"/>
  <c r="AP55" i="1"/>
  <c r="AR55" i="1" s="1"/>
  <c r="AQ55" i="1"/>
  <c r="AL55" i="1"/>
  <c r="AN55" i="1" s="1"/>
  <c r="AM55" i="1"/>
  <c r="S55" i="1"/>
  <c r="P55" i="1"/>
  <c r="J55" i="1"/>
  <c r="K55" i="1" s="1"/>
  <c r="A57" i="1"/>
  <c r="I56" i="1"/>
  <c r="B56" i="1"/>
  <c r="C56" i="1"/>
  <c r="D56" i="1"/>
  <c r="E56" i="1"/>
  <c r="H56" i="1"/>
  <c r="F56" i="1"/>
  <c r="G56" i="1"/>
  <c r="L56" i="1" s="1"/>
  <c r="M56" i="1" l="1"/>
  <c r="N56" i="1"/>
  <c r="O56" i="1" s="1"/>
  <c r="AY54" i="1"/>
  <c r="AY382" i="1" s="1"/>
  <c r="AX54" i="1"/>
  <c r="AX381" i="1"/>
  <c r="AX219" i="1"/>
  <c r="AX544" i="1" s="1"/>
  <c r="AY219" i="1"/>
  <c r="AY544" i="1" s="1"/>
  <c r="AV56" i="1"/>
  <c r="AV384" i="1" s="1"/>
  <c r="AW56" i="1"/>
  <c r="AW384" i="1" s="1"/>
  <c r="AW219" i="1"/>
  <c r="AW544" i="1" s="1"/>
  <c r="AV219" i="1"/>
  <c r="AV544" i="1" s="1"/>
  <c r="AT382" i="1"/>
  <c r="AM56" i="1"/>
  <c r="AL56" i="1"/>
  <c r="AN56" i="1" s="1"/>
  <c r="AU218" i="1"/>
  <c r="AU543" i="1" s="1"/>
  <c r="AT218" i="1"/>
  <c r="AT543" i="1" s="1"/>
  <c r="AU55" i="1"/>
  <c r="AU383" i="1" s="1"/>
  <c r="AT55" i="1"/>
  <c r="AT383" i="1" s="1"/>
  <c r="AP56" i="1"/>
  <c r="AR56" i="1" s="1"/>
  <c r="AQ56" i="1"/>
  <c r="S56" i="1"/>
  <c r="P56" i="1"/>
  <c r="J56" i="1"/>
  <c r="K56" i="1" s="1"/>
  <c r="A58" i="1"/>
  <c r="I57" i="1"/>
  <c r="C57" i="1"/>
  <c r="B57" i="1"/>
  <c r="D57" i="1"/>
  <c r="G57" i="1"/>
  <c r="L57" i="1" s="1"/>
  <c r="H57" i="1"/>
  <c r="E57" i="1"/>
  <c r="F57" i="1"/>
  <c r="M57" i="1" l="1"/>
  <c r="N57" i="1"/>
  <c r="O57" i="1" s="1"/>
  <c r="AX55" i="1"/>
  <c r="AX383" i="1" s="1"/>
  <c r="AY55" i="1"/>
  <c r="AY383" i="1" s="1"/>
  <c r="AX220" i="1"/>
  <c r="AX545" i="1" s="1"/>
  <c r="AY220" i="1"/>
  <c r="AY545" i="1" s="1"/>
  <c r="AX382" i="1"/>
  <c r="AM57" i="1"/>
  <c r="AL57" i="1"/>
  <c r="AN57" i="1" s="1"/>
  <c r="AT56" i="1"/>
  <c r="AU56" i="1"/>
  <c r="AU384" i="1" s="1"/>
  <c r="AV57" i="1"/>
  <c r="AV385" i="1" s="1"/>
  <c r="AW57" i="1"/>
  <c r="AW385" i="1" s="1"/>
  <c r="AW220" i="1"/>
  <c r="AW545" i="1" s="1"/>
  <c r="AV220" i="1"/>
  <c r="AV545" i="1" s="1"/>
  <c r="AT219" i="1"/>
  <c r="AT544" i="1" s="1"/>
  <c r="AU219" i="1"/>
  <c r="AU544" i="1" s="1"/>
  <c r="AP57" i="1"/>
  <c r="AR57" i="1" s="1"/>
  <c r="AQ57" i="1"/>
  <c r="P57" i="1"/>
  <c r="S57" i="1"/>
  <c r="J57" i="1"/>
  <c r="K57" i="1" s="1"/>
  <c r="A59" i="1"/>
  <c r="I58" i="1"/>
  <c r="C58" i="1"/>
  <c r="B58" i="1"/>
  <c r="D58" i="1"/>
  <c r="F58" i="1"/>
  <c r="E58" i="1"/>
  <c r="G58" i="1"/>
  <c r="L58" i="1" s="1"/>
  <c r="H58" i="1"/>
  <c r="M58" i="1" l="1"/>
  <c r="N58" i="1"/>
  <c r="O58" i="1" s="1"/>
  <c r="AY56" i="1"/>
  <c r="AY384" i="1" s="1"/>
  <c r="AX56" i="1"/>
  <c r="AX384" i="1" s="1"/>
  <c r="AX221" i="1"/>
  <c r="AY221" i="1"/>
  <c r="AY546" i="1" s="1"/>
  <c r="AM58" i="1"/>
  <c r="AL58" i="1"/>
  <c r="AN58" i="1" s="1"/>
  <c r="AT220" i="1"/>
  <c r="AT545" i="1" s="1"/>
  <c r="AU220" i="1"/>
  <c r="AU545" i="1" s="1"/>
  <c r="AP58" i="1"/>
  <c r="AR58" i="1" s="1"/>
  <c r="AQ58" i="1"/>
  <c r="AV58" i="1"/>
  <c r="AV386" i="1" s="1"/>
  <c r="AW58" i="1"/>
  <c r="AW386" i="1" s="1"/>
  <c r="AT57" i="1"/>
  <c r="AT385" i="1" s="1"/>
  <c r="AU57" i="1"/>
  <c r="AU385" i="1" s="1"/>
  <c r="AT384" i="1"/>
  <c r="AV221" i="1"/>
  <c r="AV546" i="1" s="1"/>
  <c r="AW221" i="1"/>
  <c r="AW546" i="1" s="1"/>
  <c r="P58" i="1"/>
  <c r="S58" i="1"/>
  <c r="J58" i="1"/>
  <c r="K58" i="1" s="1"/>
  <c r="A60" i="1"/>
  <c r="I59" i="1"/>
  <c r="C59" i="1"/>
  <c r="D59" i="1"/>
  <c r="B59" i="1"/>
  <c r="F59" i="1"/>
  <c r="H59" i="1"/>
  <c r="G59" i="1"/>
  <c r="L59" i="1" s="1"/>
  <c r="E59" i="1"/>
  <c r="M59" i="1" l="1"/>
  <c r="N59" i="1"/>
  <c r="O59" i="1" s="1"/>
  <c r="AY222" i="1"/>
  <c r="AY547" i="1" s="1"/>
  <c r="AX222" i="1"/>
  <c r="AX547" i="1" s="1"/>
  <c r="AX57" i="1"/>
  <c r="AX385" i="1" s="1"/>
  <c r="AY57" i="1"/>
  <c r="AY385" i="1" s="1"/>
  <c r="AX546" i="1"/>
  <c r="AW222" i="1"/>
  <c r="AW547" i="1" s="1"/>
  <c r="AV222" i="1"/>
  <c r="AV547" i="1" s="1"/>
  <c r="AM59" i="1"/>
  <c r="AL59" i="1"/>
  <c r="AN59" i="1" s="1"/>
  <c r="AW59" i="1"/>
  <c r="AW387" i="1" s="1"/>
  <c r="AV59" i="1"/>
  <c r="AV387" i="1" s="1"/>
  <c r="AT58" i="1"/>
  <c r="AU58" i="1"/>
  <c r="AU386" i="1" s="1"/>
  <c r="AT221" i="1"/>
  <c r="AU221" i="1"/>
  <c r="AU546" i="1" s="1"/>
  <c r="AP59" i="1"/>
  <c r="AR59" i="1" s="1"/>
  <c r="AQ59" i="1"/>
  <c r="S59" i="1"/>
  <c r="P59" i="1"/>
  <c r="J59" i="1"/>
  <c r="K59" i="1" s="1"/>
  <c r="A61" i="1"/>
  <c r="I60" i="1"/>
  <c r="B60" i="1"/>
  <c r="C60" i="1"/>
  <c r="D60" i="1"/>
  <c r="F60" i="1"/>
  <c r="E60" i="1"/>
  <c r="H60" i="1"/>
  <c r="G60" i="1"/>
  <c r="L60" i="1" s="1"/>
  <c r="M60" i="1" l="1"/>
  <c r="N60" i="1"/>
  <c r="O60" i="1" s="1"/>
  <c r="AX58" i="1"/>
  <c r="AY58" i="1"/>
  <c r="AY386" i="1" s="1"/>
  <c r="AX223" i="1"/>
  <c r="AY223" i="1"/>
  <c r="AY548" i="1" s="1"/>
  <c r="AT59" i="1"/>
  <c r="AT387" i="1" s="1"/>
  <c r="AU59" i="1"/>
  <c r="AU387" i="1" s="1"/>
  <c r="AT386" i="1"/>
  <c r="AP60" i="1"/>
  <c r="AR60" i="1" s="1"/>
  <c r="AQ60" i="1"/>
  <c r="AV60" i="1"/>
  <c r="AV388" i="1" s="1"/>
  <c r="AW60" i="1"/>
  <c r="AW388" i="1" s="1"/>
  <c r="AV223" i="1"/>
  <c r="AV548" i="1" s="1"/>
  <c r="AW223" i="1"/>
  <c r="AW548" i="1" s="1"/>
  <c r="AM60" i="1"/>
  <c r="AL60" i="1"/>
  <c r="AN60" i="1" s="1"/>
  <c r="AU222" i="1"/>
  <c r="AU547" i="1" s="1"/>
  <c r="AT222" i="1"/>
  <c r="AT547" i="1" s="1"/>
  <c r="AT546" i="1"/>
  <c r="S60" i="1"/>
  <c r="P60" i="1"/>
  <c r="J60" i="1"/>
  <c r="K60" i="1" s="1"/>
  <c r="A62" i="1"/>
  <c r="I61" i="1"/>
  <c r="B61" i="1"/>
  <c r="C61" i="1"/>
  <c r="D61" i="1"/>
  <c r="F61" i="1"/>
  <c r="G61" i="1"/>
  <c r="L61" i="1" s="1"/>
  <c r="E61" i="1"/>
  <c r="H61" i="1"/>
  <c r="M61" i="1" l="1"/>
  <c r="N61" i="1"/>
  <c r="O61" i="1" s="1"/>
  <c r="AX224" i="1"/>
  <c r="AX549" i="1" s="1"/>
  <c r="AY224" i="1"/>
  <c r="AY549" i="1" s="1"/>
  <c r="AX59" i="1"/>
  <c r="AY59" i="1"/>
  <c r="AY387" i="1" s="1"/>
  <c r="AX386" i="1"/>
  <c r="AX548" i="1"/>
  <c r="AT60" i="1"/>
  <c r="AU60" i="1"/>
  <c r="AU388" i="1" s="1"/>
  <c r="AW224" i="1"/>
  <c r="AW549" i="1" s="1"/>
  <c r="AV224" i="1"/>
  <c r="AV549" i="1" s="1"/>
  <c r="AL61" i="1"/>
  <c r="AN61" i="1" s="1"/>
  <c r="AM61" i="1"/>
  <c r="AT223" i="1"/>
  <c r="AU223" i="1"/>
  <c r="AU548" i="1" s="1"/>
  <c r="AP61" i="1"/>
  <c r="AR61" i="1" s="1"/>
  <c r="AQ61" i="1"/>
  <c r="AV61" i="1"/>
  <c r="AV389" i="1" s="1"/>
  <c r="AW61" i="1"/>
  <c r="AW389" i="1" s="1"/>
  <c r="S61" i="1"/>
  <c r="P61" i="1"/>
  <c r="J61" i="1"/>
  <c r="K61" i="1" s="1"/>
  <c r="A63" i="1"/>
  <c r="I62" i="1"/>
  <c r="C62" i="1"/>
  <c r="D62" i="1"/>
  <c r="B62" i="1"/>
  <c r="F62" i="1"/>
  <c r="G62" i="1"/>
  <c r="L62" i="1" s="1"/>
  <c r="E62" i="1"/>
  <c r="H62" i="1"/>
  <c r="M62" i="1" l="1"/>
  <c r="N62" i="1"/>
  <c r="O62" i="1" s="1"/>
  <c r="AX60" i="1"/>
  <c r="AX388" i="1" s="1"/>
  <c r="AY60" i="1"/>
  <c r="AY388" i="1" s="1"/>
  <c r="AX225" i="1"/>
  <c r="AY225" i="1"/>
  <c r="AY550" i="1" s="1"/>
  <c r="AX387" i="1"/>
  <c r="AL62" i="1"/>
  <c r="AN62" i="1" s="1"/>
  <c r="AM62" i="1"/>
  <c r="AV62" i="1"/>
  <c r="AV390" i="1" s="1"/>
  <c r="AW62" i="1"/>
  <c r="AW390" i="1" s="1"/>
  <c r="AT548" i="1"/>
  <c r="AW225" i="1"/>
  <c r="AW550" i="1" s="1"/>
  <c r="AV225" i="1"/>
  <c r="AV550" i="1" s="1"/>
  <c r="AP62" i="1"/>
  <c r="AR62" i="1" s="1"/>
  <c r="AQ62" i="1"/>
  <c r="AT61" i="1"/>
  <c r="AT389" i="1" s="1"/>
  <c r="AU61" i="1"/>
  <c r="AU389" i="1" s="1"/>
  <c r="AT224" i="1"/>
  <c r="AT549" i="1" s="1"/>
  <c r="AU224" i="1"/>
  <c r="AU549" i="1" s="1"/>
  <c r="AT388" i="1"/>
  <c r="S62" i="1"/>
  <c r="P62" i="1"/>
  <c r="J62" i="1"/>
  <c r="K62" i="1" s="1"/>
  <c r="A64" i="1"/>
  <c r="I63" i="1"/>
  <c r="B63" i="1"/>
  <c r="D63" i="1"/>
  <c r="C63" i="1"/>
  <c r="H63" i="1"/>
  <c r="F63" i="1"/>
  <c r="G63" i="1"/>
  <c r="L63" i="1" s="1"/>
  <c r="E63" i="1"/>
  <c r="M63" i="1" l="1"/>
  <c r="N63" i="1"/>
  <c r="O63" i="1" s="1"/>
  <c r="AY61" i="1"/>
  <c r="AY389" i="1" s="1"/>
  <c r="AX61" i="1"/>
  <c r="AX389" i="1" s="1"/>
  <c r="AY226" i="1"/>
  <c r="AY551" i="1" s="1"/>
  <c r="AX226" i="1"/>
  <c r="AX551" i="1" s="1"/>
  <c r="AX550" i="1"/>
  <c r="AT225" i="1"/>
  <c r="AU225" i="1"/>
  <c r="AU550" i="1" s="1"/>
  <c r="AL63" i="1"/>
  <c r="AN63" i="1" s="1"/>
  <c r="AM63" i="1"/>
  <c r="AW63" i="1"/>
  <c r="AW391" i="1" s="1"/>
  <c r="AV63" i="1"/>
  <c r="AV391" i="1" s="1"/>
  <c r="AT62" i="1"/>
  <c r="AU62" i="1"/>
  <c r="AU390" i="1" s="1"/>
  <c r="AW226" i="1"/>
  <c r="AW551" i="1" s="1"/>
  <c r="AV226" i="1"/>
  <c r="AV551" i="1" s="1"/>
  <c r="AP63" i="1"/>
  <c r="AR63" i="1" s="1"/>
  <c r="AQ63" i="1"/>
  <c r="S63" i="1"/>
  <c r="P63" i="1"/>
  <c r="J63" i="1"/>
  <c r="K63" i="1" s="1"/>
  <c r="A65" i="1"/>
  <c r="I64" i="1"/>
  <c r="D64" i="1"/>
  <c r="C64" i="1"/>
  <c r="B64" i="1"/>
  <c r="E64" i="1"/>
  <c r="F64" i="1"/>
  <c r="H64" i="1"/>
  <c r="G64" i="1"/>
  <c r="L64" i="1" s="1"/>
  <c r="M64" i="1" l="1"/>
  <c r="N64" i="1"/>
  <c r="O64" i="1" s="1"/>
  <c r="AX62" i="1"/>
  <c r="AY62" i="1"/>
  <c r="AY390" i="1" s="1"/>
  <c r="AX227" i="1"/>
  <c r="AX552" i="1" s="1"/>
  <c r="AY227" i="1"/>
  <c r="AY552" i="1" s="1"/>
  <c r="AT390" i="1"/>
  <c r="AL64" i="1"/>
  <c r="AN64" i="1" s="1"/>
  <c r="AM64" i="1"/>
  <c r="AP64" i="1"/>
  <c r="AR64" i="1" s="1"/>
  <c r="AQ64" i="1"/>
  <c r="AV64" i="1"/>
  <c r="AV392" i="1" s="1"/>
  <c r="AW64" i="1"/>
  <c r="AW392" i="1" s="1"/>
  <c r="AT63" i="1"/>
  <c r="AT391" i="1" s="1"/>
  <c r="AU63" i="1"/>
  <c r="AU391" i="1" s="1"/>
  <c r="AW227" i="1"/>
  <c r="AW552" i="1" s="1"/>
  <c r="AV227" i="1"/>
  <c r="AV552" i="1" s="1"/>
  <c r="AU226" i="1"/>
  <c r="AU551" i="1" s="1"/>
  <c r="AT226" i="1"/>
  <c r="AT551" i="1" s="1"/>
  <c r="AT550" i="1"/>
  <c r="S64" i="1"/>
  <c r="P64" i="1"/>
  <c r="J64" i="1"/>
  <c r="K64" i="1" s="1"/>
  <c r="A66" i="1"/>
  <c r="I65" i="1"/>
  <c r="C65" i="1"/>
  <c r="D65" i="1"/>
  <c r="B65" i="1"/>
  <c r="G65" i="1"/>
  <c r="L65" i="1" s="1"/>
  <c r="F65" i="1"/>
  <c r="H65" i="1"/>
  <c r="E65" i="1"/>
  <c r="M65" i="1" l="1"/>
  <c r="N65" i="1"/>
  <c r="O65" i="1" s="1"/>
  <c r="AX63" i="1"/>
  <c r="AX391" i="1" s="1"/>
  <c r="AY63" i="1"/>
  <c r="AY391" i="1" s="1"/>
  <c r="AX228" i="1"/>
  <c r="AX553" i="1" s="1"/>
  <c r="AY228" i="1"/>
  <c r="AY553" i="1" s="1"/>
  <c r="AX390" i="1"/>
  <c r="AW228" i="1"/>
  <c r="AW553" i="1" s="1"/>
  <c r="AV228" i="1"/>
  <c r="AV553" i="1" s="1"/>
  <c r="AM65" i="1"/>
  <c r="AL65" i="1"/>
  <c r="AN65" i="1" s="1"/>
  <c r="AT64" i="1"/>
  <c r="AU64" i="1"/>
  <c r="AU392" i="1" s="1"/>
  <c r="AV65" i="1"/>
  <c r="AV393" i="1" s="1"/>
  <c r="AW65" i="1"/>
  <c r="AW393" i="1" s="1"/>
  <c r="AT227" i="1"/>
  <c r="AU227" i="1"/>
  <c r="AU552" i="1" s="1"/>
  <c r="AP65" i="1"/>
  <c r="AR65" i="1" s="1"/>
  <c r="AQ65" i="1"/>
  <c r="P65" i="1"/>
  <c r="S65" i="1"/>
  <c r="J65" i="1"/>
  <c r="K65" i="1" s="1"/>
  <c r="A67" i="1"/>
  <c r="I66" i="1"/>
  <c r="C66" i="1"/>
  <c r="D66" i="1"/>
  <c r="B66" i="1"/>
  <c r="F66" i="1"/>
  <c r="E66" i="1"/>
  <c r="H66" i="1"/>
  <c r="G66" i="1"/>
  <c r="L66" i="1" s="1"/>
  <c r="M66" i="1" l="1"/>
  <c r="N66" i="1"/>
  <c r="O66" i="1" s="1"/>
  <c r="AX64" i="1"/>
  <c r="AY64" i="1"/>
  <c r="AY392" i="1" s="1"/>
  <c r="AX229" i="1"/>
  <c r="AY229" i="1"/>
  <c r="AY554" i="1" s="1"/>
  <c r="AL66" i="1"/>
  <c r="AN66" i="1" s="1"/>
  <c r="AM66" i="1"/>
  <c r="AT392" i="1"/>
  <c r="AT65" i="1"/>
  <c r="AT393" i="1" s="1"/>
  <c r="AU65" i="1"/>
  <c r="AU393" i="1" s="1"/>
  <c r="AV229" i="1"/>
  <c r="AV554" i="1" s="1"/>
  <c r="AW229" i="1"/>
  <c r="AW554" i="1" s="1"/>
  <c r="AP66" i="1"/>
  <c r="AR66" i="1" s="1"/>
  <c r="AQ66" i="1"/>
  <c r="AV66" i="1"/>
  <c r="AV394" i="1" s="1"/>
  <c r="AW66" i="1"/>
  <c r="AW394" i="1" s="1"/>
  <c r="AT228" i="1"/>
  <c r="AT553" i="1" s="1"/>
  <c r="AU228" i="1"/>
  <c r="AU553" i="1" s="1"/>
  <c r="AT552" i="1"/>
  <c r="P66" i="1"/>
  <c r="S66" i="1"/>
  <c r="J66" i="1"/>
  <c r="K66" i="1" s="1"/>
  <c r="A68" i="1"/>
  <c r="I67" i="1"/>
  <c r="C67" i="1"/>
  <c r="D67" i="1"/>
  <c r="B67" i="1"/>
  <c r="F67" i="1"/>
  <c r="E67" i="1"/>
  <c r="G67" i="1"/>
  <c r="L67" i="1" s="1"/>
  <c r="H67" i="1"/>
  <c r="M67" i="1" l="1"/>
  <c r="N67" i="1"/>
  <c r="O67" i="1" s="1"/>
  <c r="AY65" i="1"/>
  <c r="AY393" i="1" s="1"/>
  <c r="AX65" i="1"/>
  <c r="AX393" i="1" s="1"/>
  <c r="AY230" i="1"/>
  <c r="AY555" i="1" s="1"/>
  <c r="AX230" i="1"/>
  <c r="AX555" i="1" s="1"/>
  <c r="AX554" i="1"/>
  <c r="AX392" i="1"/>
  <c r="AT229" i="1"/>
  <c r="AU229" i="1"/>
  <c r="AU554" i="1" s="1"/>
  <c r="AL67" i="1"/>
  <c r="AN67" i="1" s="1"/>
  <c r="AM67" i="1"/>
  <c r="AW67" i="1"/>
  <c r="AW395" i="1" s="1"/>
  <c r="AV67" i="1"/>
  <c r="AV395" i="1" s="1"/>
  <c r="AT66" i="1"/>
  <c r="AT394" i="1" s="1"/>
  <c r="AU66" i="1"/>
  <c r="AU394" i="1" s="1"/>
  <c r="AW230" i="1"/>
  <c r="AW555" i="1" s="1"/>
  <c r="AV230" i="1"/>
  <c r="AV555" i="1" s="1"/>
  <c r="AP67" i="1"/>
  <c r="AR67" i="1" s="1"/>
  <c r="AQ67" i="1"/>
  <c r="S67" i="1"/>
  <c r="P67" i="1"/>
  <c r="J67" i="1"/>
  <c r="K67" i="1" s="1"/>
  <c r="A69" i="1"/>
  <c r="I68" i="1"/>
  <c r="C68" i="1"/>
  <c r="B68" i="1"/>
  <c r="D68" i="1"/>
  <c r="G68" i="1"/>
  <c r="L68" i="1" s="1"/>
  <c r="H68" i="1"/>
  <c r="F68" i="1"/>
  <c r="E68" i="1"/>
  <c r="M68" i="1" l="1"/>
  <c r="N68" i="1"/>
  <c r="O68" i="1" s="1"/>
  <c r="AX231" i="1"/>
  <c r="AX556" i="1" s="1"/>
  <c r="AY231" i="1"/>
  <c r="AY556" i="1" s="1"/>
  <c r="AY66" i="1"/>
  <c r="AY394" i="1" s="1"/>
  <c r="AX66" i="1"/>
  <c r="AV68" i="1"/>
  <c r="AV396" i="1" s="1"/>
  <c r="AW68" i="1"/>
  <c r="AW396" i="1" s="1"/>
  <c r="AV231" i="1"/>
  <c r="AV556" i="1" s="1"/>
  <c r="AW231" i="1"/>
  <c r="AW556" i="1" s="1"/>
  <c r="AU230" i="1"/>
  <c r="AU555" i="1" s="1"/>
  <c r="AT230" i="1"/>
  <c r="AT555" i="1" s="1"/>
  <c r="AP68" i="1"/>
  <c r="AR68" i="1" s="1"/>
  <c r="AQ68" i="1"/>
  <c r="AT67" i="1"/>
  <c r="AT395" i="1" s="1"/>
  <c r="AU67" i="1"/>
  <c r="AU395" i="1" s="1"/>
  <c r="AL68" i="1"/>
  <c r="AN68" i="1" s="1"/>
  <c r="AM68" i="1"/>
  <c r="AT554" i="1"/>
  <c r="S68" i="1"/>
  <c r="P68" i="1"/>
  <c r="J68" i="1"/>
  <c r="K68" i="1" s="1"/>
  <c r="A70" i="1"/>
  <c r="I69" i="1"/>
  <c r="B69" i="1"/>
  <c r="C69" i="1"/>
  <c r="D69" i="1"/>
  <c r="E69" i="1"/>
  <c r="G69" i="1"/>
  <c r="L69" i="1" s="1"/>
  <c r="F69" i="1"/>
  <c r="H69" i="1"/>
  <c r="M69" i="1" l="1"/>
  <c r="N69" i="1"/>
  <c r="O69" i="1" s="1"/>
  <c r="AX232" i="1"/>
  <c r="AY232" i="1"/>
  <c r="AY557" i="1" s="1"/>
  <c r="AX67" i="1"/>
  <c r="AX395" i="1" s="1"/>
  <c r="AY67" i="1"/>
  <c r="AY395" i="1" s="1"/>
  <c r="AX394" i="1"/>
  <c r="AV69" i="1"/>
  <c r="AV397" i="1" s="1"/>
  <c r="AW69" i="1"/>
  <c r="AW397" i="1" s="1"/>
  <c r="AL69" i="1"/>
  <c r="AN69" i="1" s="1"/>
  <c r="AM69" i="1"/>
  <c r="AP69" i="1"/>
  <c r="AR69" i="1" s="1"/>
  <c r="AQ69" i="1"/>
  <c r="AT68" i="1"/>
  <c r="AT396" i="1" s="1"/>
  <c r="AU68" i="1"/>
  <c r="AU396" i="1" s="1"/>
  <c r="AW232" i="1"/>
  <c r="AW557" i="1" s="1"/>
  <c r="AV232" i="1"/>
  <c r="AV557" i="1" s="1"/>
  <c r="AT231" i="1"/>
  <c r="AU231" i="1"/>
  <c r="AU556" i="1" s="1"/>
  <c r="S69" i="1"/>
  <c r="P69" i="1"/>
  <c r="J69" i="1"/>
  <c r="K69" i="1" s="1"/>
  <c r="A71" i="1"/>
  <c r="I70" i="1"/>
  <c r="C70" i="1"/>
  <c r="D70" i="1"/>
  <c r="B70" i="1"/>
  <c r="E70" i="1"/>
  <c r="G70" i="1"/>
  <c r="L70" i="1" s="1"/>
  <c r="H70" i="1"/>
  <c r="F70" i="1"/>
  <c r="M70" i="1" l="1"/>
  <c r="N70" i="1"/>
  <c r="O70" i="1" s="1"/>
  <c r="AX68" i="1"/>
  <c r="AY68" i="1"/>
  <c r="AY396" i="1" s="1"/>
  <c r="AX233" i="1"/>
  <c r="AX558" i="1" s="1"/>
  <c r="AY233" i="1"/>
  <c r="AY558" i="1" s="1"/>
  <c r="AX557" i="1"/>
  <c r="AT556" i="1"/>
  <c r="AP70" i="1"/>
  <c r="AR70" i="1" s="1"/>
  <c r="AQ70" i="1"/>
  <c r="AW233" i="1"/>
  <c r="AW558" i="1" s="1"/>
  <c r="AV233" i="1"/>
  <c r="AV558" i="1" s="1"/>
  <c r="AT69" i="1"/>
  <c r="AT397" i="1" s="1"/>
  <c r="AU69" i="1"/>
  <c r="AU397" i="1" s="1"/>
  <c r="AV70" i="1"/>
  <c r="AV398" i="1" s="1"/>
  <c r="AW70" i="1"/>
  <c r="AW398" i="1" s="1"/>
  <c r="AT232" i="1"/>
  <c r="AT557" i="1" s="1"/>
  <c r="AU232" i="1"/>
  <c r="AU557" i="1" s="1"/>
  <c r="AL70" i="1"/>
  <c r="AN70" i="1" s="1"/>
  <c r="AM70" i="1"/>
  <c r="S70" i="1"/>
  <c r="P70" i="1"/>
  <c r="J70" i="1"/>
  <c r="K70" i="1" s="1"/>
  <c r="A72" i="1"/>
  <c r="I71" i="1"/>
  <c r="D71" i="1"/>
  <c r="B71" i="1"/>
  <c r="C71" i="1"/>
  <c r="G71" i="1"/>
  <c r="L71" i="1" s="1"/>
  <c r="H71" i="1"/>
  <c r="F71" i="1"/>
  <c r="E71" i="1"/>
  <c r="M71" i="1" l="1"/>
  <c r="N71" i="1"/>
  <c r="O71" i="1" s="1"/>
  <c r="AY234" i="1"/>
  <c r="AY559" i="1" s="1"/>
  <c r="AX234" i="1"/>
  <c r="AX69" i="1"/>
  <c r="AX397" i="1" s="1"/>
  <c r="AY69" i="1"/>
  <c r="AY397" i="1" s="1"/>
  <c r="AX396" i="1"/>
  <c r="AT70" i="1"/>
  <c r="AT398" i="1" s="1"/>
  <c r="AU70" i="1"/>
  <c r="AU398" i="1" s="1"/>
  <c r="AW71" i="1"/>
  <c r="AW399" i="1" s="1"/>
  <c r="AV71" i="1"/>
  <c r="AV399" i="1" s="1"/>
  <c r="AW234" i="1"/>
  <c r="AW559" i="1" s="1"/>
  <c r="AV234" i="1"/>
  <c r="AV559" i="1" s="1"/>
  <c r="AP71" i="1"/>
  <c r="AR71" i="1" s="1"/>
  <c r="AQ71" i="1"/>
  <c r="AT233" i="1"/>
  <c r="AT558" i="1" s="1"/>
  <c r="AU233" i="1"/>
  <c r="AU558" i="1" s="1"/>
  <c r="AL71" i="1"/>
  <c r="AN71" i="1" s="1"/>
  <c r="AM71" i="1"/>
  <c r="P71" i="1"/>
  <c r="S71" i="1"/>
  <c r="J71" i="1"/>
  <c r="K71" i="1" s="1"/>
  <c r="A73" i="1"/>
  <c r="I72" i="1"/>
  <c r="C72" i="1"/>
  <c r="D72" i="1"/>
  <c r="B72" i="1"/>
  <c r="E72" i="1"/>
  <c r="H72" i="1"/>
  <c r="F72" i="1"/>
  <c r="G72" i="1"/>
  <c r="L72" i="1" s="1"/>
  <c r="M72" i="1" l="1"/>
  <c r="N72" i="1"/>
  <c r="O72" i="1" s="1"/>
  <c r="AX70" i="1"/>
  <c r="AX398" i="1" s="1"/>
  <c r="AY70" i="1"/>
  <c r="AY398" i="1" s="1"/>
  <c r="AX235" i="1"/>
  <c r="AX560" i="1" s="1"/>
  <c r="AY235" i="1"/>
  <c r="AY560" i="1" s="1"/>
  <c r="AX559" i="1"/>
  <c r="AW235" i="1"/>
  <c r="AW560" i="1" s="1"/>
  <c r="AV235" i="1"/>
  <c r="AV560" i="1" s="1"/>
  <c r="AU234" i="1"/>
  <c r="AU559" i="1" s="1"/>
  <c r="AT234" i="1"/>
  <c r="AT559" i="1" s="1"/>
  <c r="AP72" i="1"/>
  <c r="AR72" i="1" s="1"/>
  <c r="AQ72" i="1"/>
  <c r="AV72" i="1"/>
  <c r="AV400" i="1" s="1"/>
  <c r="AW72" i="1"/>
  <c r="AW400" i="1" s="1"/>
  <c r="AT71" i="1"/>
  <c r="AU71" i="1"/>
  <c r="AU399" i="1" s="1"/>
  <c r="AL72" i="1"/>
  <c r="AN72" i="1" s="1"/>
  <c r="AM72" i="1"/>
  <c r="S72" i="1"/>
  <c r="P72" i="1"/>
  <c r="J72" i="1"/>
  <c r="K72" i="1" s="1"/>
  <c r="A74" i="1"/>
  <c r="I73" i="1"/>
  <c r="D73" i="1"/>
  <c r="C73" i="1"/>
  <c r="B73" i="1"/>
  <c r="G73" i="1"/>
  <c r="L73" i="1" s="1"/>
  <c r="F73" i="1"/>
  <c r="E73" i="1"/>
  <c r="H73" i="1"/>
  <c r="M73" i="1" l="1"/>
  <c r="N73" i="1"/>
  <c r="O73" i="1" s="1"/>
  <c r="AX71" i="1"/>
  <c r="AY71" i="1"/>
  <c r="AY399" i="1" s="1"/>
  <c r="AX236" i="1"/>
  <c r="AX561" i="1" s="1"/>
  <c r="AY236" i="1"/>
  <c r="AY561" i="1" s="1"/>
  <c r="AV73" i="1"/>
  <c r="AV401" i="1" s="1"/>
  <c r="AW73" i="1"/>
  <c r="AW401" i="1" s="1"/>
  <c r="AW236" i="1"/>
  <c r="AW561" i="1" s="1"/>
  <c r="AV236" i="1"/>
  <c r="AV561" i="1" s="1"/>
  <c r="AT235" i="1"/>
  <c r="AU235" i="1"/>
  <c r="AU560" i="1" s="1"/>
  <c r="AM73" i="1"/>
  <c r="AL73" i="1"/>
  <c r="AN73" i="1" s="1"/>
  <c r="AT72" i="1"/>
  <c r="AT400" i="1" s="1"/>
  <c r="AU72" i="1"/>
  <c r="AU400" i="1" s="1"/>
  <c r="AP73" i="1"/>
  <c r="AR73" i="1" s="1"/>
  <c r="AQ73" i="1"/>
  <c r="AT399" i="1"/>
  <c r="S73" i="1"/>
  <c r="P73" i="1"/>
  <c r="J73" i="1"/>
  <c r="K73" i="1" s="1"/>
  <c r="A75" i="1"/>
  <c r="I74" i="1"/>
  <c r="C74" i="1"/>
  <c r="D74" i="1"/>
  <c r="B74" i="1"/>
  <c r="E74" i="1"/>
  <c r="H74" i="1"/>
  <c r="G74" i="1"/>
  <c r="L74" i="1" s="1"/>
  <c r="F74" i="1"/>
  <c r="M74" i="1" l="1"/>
  <c r="N74" i="1"/>
  <c r="O74" i="1" s="1"/>
  <c r="AY72" i="1"/>
  <c r="AY400" i="1" s="1"/>
  <c r="AX72" i="1"/>
  <c r="AX400" i="1" s="1"/>
  <c r="AX237" i="1"/>
  <c r="AY237" i="1"/>
  <c r="AY562" i="1" s="1"/>
  <c r="AX399" i="1"/>
  <c r="AT73" i="1"/>
  <c r="AU73" i="1"/>
  <c r="AU401" i="1" s="1"/>
  <c r="AT560" i="1"/>
  <c r="AT236" i="1"/>
  <c r="AT561" i="1" s="1"/>
  <c r="AU236" i="1"/>
  <c r="AU561" i="1" s="1"/>
  <c r="AV74" i="1"/>
  <c r="AV402" i="1" s="1"/>
  <c r="AW74" i="1"/>
  <c r="AW402" i="1" s="1"/>
  <c r="AV237" i="1"/>
  <c r="AV562" i="1" s="1"/>
  <c r="AW237" i="1"/>
  <c r="AW562" i="1" s="1"/>
  <c r="AL74" i="1"/>
  <c r="AN74" i="1" s="1"/>
  <c r="AM74" i="1"/>
  <c r="AP74" i="1"/>
  <c r="AR74" i="1" s="1"/>
  <c r="AQ74" i="1"/>
  <c r="S74" i="1"/>
  <c r="P74" i="1"/>
  <c r="J74" i="1"/>
  <c r="K74" i="1" s="1"/>
  <c r="A76" i="1"/>
  <c r="I75" i="1"/>
  <c r="C75" i="1"/>
  <c r="D75" i="1"/>
  <c r="B75" i="1"/>
  <c r="G75" i="1"/>
  <c r="L75" i="1" s="1"/>
  <c r="F75" i="1"/>
  <c r="E75" i="1"/>
  <c r="H75" i="1"/>
  <c r="M75" i="1" l="1"/>
  <c r="N75" i="1"/>
  <c r="O75" i="1" s="1"/>
  <c r="AX73" i="1"/>
  <c r="AX401" i="1" s="1"/>
  <c r="AY73" i="1"/>
  <c r="AY401" i="1" s="1"/>
  <c r="AY238" i="1"/>
  <c r="AY563" i="1" s="1"/>
  <c r="AX238" i="1"/>
  <c r="AX563" i="1" s="1"/>
  <c r="AX562" i="1"/>
  <c r="AT74" i="1"/>
  <c r="AT402" i="1" s="1"/>
  <c r="AU74" i="1"/>
  <c r="AU402" i="1" s="1"/>
  <c r="AW75" i="1"/>
  <c r="AW403" i="1" s="1"/>
  <c r="AV75" i="1"/>
  <c r="AV403" i="1" s="1"/>
  <c r="AT237" i="1"/>
  <c r="AT562" i="1" s="1"/>
  <c r="AU237" i="1"/>
  <c r="AU562" i="1" s="1"/>
  <c r="AW238" i="1"/>
  <c r="AW563" i="1" s="1"/>
  <c r="AV238" i="1"/>
  <c r="AV563" i="1" s="1"/>
  <c r="AL75" i="1"/>
  <c r="AN75" i="1" s="1"/>
  <c r="AM75" i="1"/>
  <c r="AP75" i="1"/>
  <c r="AR75" i="1" s="1"/>
  <c r="AQ75" i="1"/>
  <c r="AT401" i="1"/>
  <c r="S75" i="1"/>
  <c r="P75" i="1"/>
  <c r="J75" i="1"/>
  <c r="K75" i="1" s="1"/>
  <c r="A77" i="1"/>
  <c r="I76" i="1"/>
  <c r="C76" i="1"/>
  <c r="B76" i="1"/>
  <c r="D76" i="1"/>
  <c r="G76" i="1"/>
  <c r="L76" i="1" s="1"/>
  <c r="E76" i="1"/>
  <c r="F76" i="1"/>
  <c r="H76" i="1"/>
  <c r="M76" i="1" l="1"/>
  <c r="N76" i="1"/>
  <c r="O76" i="1" s="1"/>
  <c r="AX74" i="1"/>
  <c r="AY74" i="1"/>
  <c r="AY402" i="1" s="1"/>
  <c r="AX239" i="1"/>
  <c r="AX564" i="1" s="1"/>
  <c r="AY239" i="1"/>
  <c r="AY564" i="1" s="1"/>
  <c r="AT75" i="1"/>
  <c r="AU75" i="1"/>
  <c r="AU403" i="1" s="1"/>
  <c r="AV76" i="1"/>
  <c r="AV404" i="1" s="1"/>
  <c r="AW76" i="1"/>
  <c r="AW404" i="1" s="1"/>
  <c r="AL76" i="1"/>
  <c r="AN76" i="1" s="1"/>
  <c r="AM76" i="1"/>
  <c r="AV239" i="1"/>
  <c r="AV564" i="1" s="1"/>
  <c r="AW239" i="1"/>
  <c r="AW564" i="1" s="1"/>
  <c r="AU238" i="1"/>
  <c r="AU563" i="1" s="1"/>
  <c r="AT238" i="1"/>
  <c r="AT563" i="1" s="1"/>
  <c r="AP76" i="1"/>
  <c r="AR76" i="1" s="1"/>
  <c r="AQ76" i="1"/>
  <c r="S76" i="1"/>
  <c r="P76" i="1"/>
  <c r="J76" i="1"/>
  <c r="K76" i="1" s="1"/>
  <c r="A78" i="1"/>
  <c r="I77" i="1"/>
  <c r="B77" i="1"/>
  <c r="D77" i="1"/>
  <c r="C77" i="1"/>
  <c r="E77" i="1"/>
  <c r="F77" i="1"/>
  <c r="G77" i="1"/>
  <c r="L77" i="1" s="1"/>
  <c r="H77" i="1"/>
  <c r="M77" i="1" l="1"/>
  <c r="N77" i="1"/>
  <c r="O77" i="1" s="1"/>
  <c r="AX75" i="1"/>
  <c r="AX403" i="1" s="1"/>
  <c r="AY75" i="1"/>
  <c r="AY403" i="1" s="1"/>
  <c r="AX240" i="1"/>
  <c r="AY240" i="1"/>
  <c r="AY565" i="1" s="1"/>
  <c r="AX402" i="1"/>
  <c r="AV77" i="1"/>
  <c r="AV405" i="1" s="1"/>
  <c r="AW77" i="1"/>
  <c r="AW405" i="1" s="1"/>
  <c r="AW240" i="1"/>
  <c r="AW565" i="1" s="1"/>
  <c r="AV240" i="1"/>
  <c r="AV565" i="1" s="1"/>
  <c r="AL77" i="1"/>
  <c r="AN77" i="1" s="1"/>
  <c r="AM77" i="1"/>
  <c r="AT76" i="1"/>
  <c r="AT404" i="1" s="1"/>
  <c r="AU76" i="1"/>
  <c r="AU404" i="1" s="1"/>
  <c r="AP77" i="1"/>
  <c r="AR77" i="1" s="1"/>
  <c r="AQ77" i="1"/>
  <c r="AT239" i="1"/>
  <c r="AT564" i="1" s="1"/>
  <c r="AU239" i="1"/>
  <c r="AU564" i="1" s="1"/>
  <c r="AT403" i="1"/>
  <c r="S77" i="1"/>
  <c r="P77" i="1"/>
  <c r="J77" i="1"/>
  <c r="K77" i="1" s="1"/>
  <c r="A79" i="1"/>
  <c r="I78" i="1"/>
  <c r="D78" i="1"/>
  <c r="C78" i="1"/>
  <c r="B78" i="1"/>
  <c r="F78" i="1"/>
  <c r="G78" i="1"/>
  <c r="L78" i="1" s="1"/>
  <c r="H78" i="1"/>
  <c r="E78" i="1"/>
  <c r="M78" i="1" l="1"/>
  <c r="N78" i="1"/>
  <c r="O78" i="1" s="1"/>
  <c r="AY76" i="1"/>
  <c r="AY404" i="1" s="1"/>
  <c r="AX76" i="1"/>
  <c r="AX404" i="1" s="1"/>
  <c r="AX241" i="1"/>
  <c r="AX566" i="1" s="1"/>
  <c r="AY241" i="1"/>
  <c r="AY566" i="1" s="1"/>
  <c r="AX565" i="1"/>
  <c r="AP78" i="1"/>
  <c r="AR78" i="1" s="1"/>
  <c r="AQ78" i="1"/>
  <c r="AT77" i="1"/>
  <c r="AT405" i="1" s="1"/>
  <c r="AU77" i="1"/>
  <c r="AU405" i="1" s="1"/>
  <c r="AV78" i="1"/>
  <c r="AV406" i="1" s="1"/>
  <c r="AW78" i="1"/>
  <c r="AW406" i="1" s="1"/>
  <c r="AT240" i="1"/>
  <c r="AU240" i="1"/>
  <c r="AU565" i="1" s="1"/>
  <c r="AW241" i="1"/>
  <c r="AW566" i="1" s="1"/>
  <c r="AV241" i="1"/>
  <c r="AV566" i="1" s="1"/>
  <c r="AL78" i="1"/>
  <c r="AN78" i="1" s="1"/>
  <c r="AM78" i="1"/>
  <c r="S78" i="1"/>
  <c r="P78" i="1"/>
  <c r="J78" i="1"/>
  <c r="K78" i="1" s="1"/>
  <c r="A80" i="1"/>
  <c r="I79" i="1"/>
  <c r="B79" i="1"/>
  <c r="C79" i="1"/>
  <c r="D79" i="1"/>
  <c r="G79" i="1"/>
  <c r="L79" i="1" s="1"/>
  <c r="E79" i="1"/>
  <c r="F79" i="1"/>
  <c r="H79" i="1"/>
  <c r="M79" i="1" l="1"/>
  <c r="N79" i="1"/>
  <c r="O79" i="1" s="1"/>
  <c r="AY77" i="1"/>
  <c r="AY405" i="1" s="1"/>
  <c r="AX77" i="1"/>
  <c r="AY242" i="1"/>
  <c r="AY567" i="1" s="1"/>
  <c r="AX242" i="1"/>
  <c r="AX567" i="1" s="1"/>
  <c r="AW79" i="1"/>
  <c r="AW407" i="1" s="1"/>
  <c r="AV79" i="1"/>
  <c r="AV407" i="1" s="1"/>
  <c r="AW242" i="1"/>
  <c r="AW567" i="1" s="1"/>
  <c r="AV242" i="1"/>
  <c r="AV567" i="1" s="1"/>
  <c r="AL79" i="1"/>
  <c r="AN79" i="1" s="1"/>
  <c r="AM79" i="1"/>
  <c r="AT241" i="1"/>
  <c r="AT566" i="1" s="1"/>
  <c r="AU241" i="1"/>
  <c r="AU566" i="1" s="1"/>
  <c r="AT78" i="1"/>
  <c r="AU78" i="1"/>
  <c r="AU406" i="1" s="1"/>
  <c r="AP79" i="1"/>
  <c r="AR79" i="1" s="1"/>
  <c r="AQ79" i="1"/>
  <c r="AT565" i="1"/>
  <c r="S79" i="1"/>
  <c r="P79" i="1"/>
  <c r="J79" i="1"/>
  <c r="K79" i="1" s="1"/>
  <c r="A81" i="1"/>
  <c r="I80" i="1"/>
  <c r="D80" i="1"/>
  <c r="B80" i="1"/>
  <c r="C80" i="1"/>
  <c r="F80" i="1"/>
  <c r="G80" i="1"/>
  <c r="L80" i="1" s="1"/>
  <c r="H80" i="1"/>
  <c r="E80" i="1"/>
  <c r="M80" i="1" l="1"/>
  <c r="N80" i="1"/>
  <c r="O80" i="1" s="1"/>
  <c r="AX78" i="1"/>
  <c r="AX406" i="1" s="1"/>
  <c r="AY78" i="1"/>
  <c r="AY406" i="1" s="1"/>
  <c r="AX243" i="1"/>
  <c r="AX568" i="1" s="1"/>
  <c r="AY243" i="1"/>
  <c r="AY568" i="1" s="1"/>
  <c r="AX405" i="1"/>
  <c r="AV80" i="1"/>
  <c r="AV408" i="1" s="1"/>
  <c r="AW80" i="1"/>
  <c r="AW408" i="1" s="1"/>
  <c r="AP80" i="1"/>
  <c r="AR80" i="1" s="1"/>
  <c r="AQ80" i="1"/>
  <c r="AT79" i="1"/>
  <c r="AT407" i="1" s="1"/>
  <c r="AU79" i="1"/>
  <c r="AU407" i="1" s="1"/>
  <c r="AW243" i="1"/>
  <c r="AW568" i="1" s="1"/>
  <c r="AV243" i="1"/>
  <c r="AV568" i="1" s="1"/>
  <c r="AU242" i="1"/>
  <c r="AU567" i="1" s="1"/>
  <c r="AT242" i="1"/>
  <c r="AT567" i="1" s="1"/>
  <c r="AL80" i="1"/>
  <c r="AN80" i="1" s="1"/>
  <c r="AM80" i="1"/>
  <c r="AT406" i="1"/>
  <c r="S80" i="1"/>
  <c r="P80" i="1"/>
  <c r="J80" i="1"/>
  <c r="K80" i="1" s="1"/>
  <c r="A82" i="1"/>
  <c r="I81" i="1"/>
  <c r="C81" i="1"/>
  <c r="B81" i="1"/>
  <c r="D81" i="1"/>
  <c r="H81" i="1"/>
  <c r="F81" i="1"/>
  <c r="G81" i="1"/>
  <c r="L81" i="1" s="1"/>
  <c r="E81" i="1"/>
  <c r="M81" i="1" l="1"/>
  <c r="N81" i="1"/>
  <c r="O81" i="1" s="1"/>
  <c r="AX244" i="1"/>
  <c r="AX569" i="1" s="1"/>
  <c r="AY244" i="1"/>
  <c r="AY569" i="1" s="1"/>
  <c r="AX79" i="1"/>
  <c r="AY79" i="1"/>
  <c r="AY407" i="1" s="1"/>
  <c r="AV81" i="1"/>
  <c r="AV409" i="1" s="1"/>
  <c r="AW81" i="1"/>
  <c r="AW409" i="1" s="1"/>
  <c r="AT80" i="1"/>
  <c r="AU80" i="1"/>
  <c r="AU408" i="1" s="1"/>
  <c r="AW244" i="1"/>
  <c r="AW569" i="1" s="1"/>
  <c r="AV244" i="1"/>
  <c r="AV569" i="1" s="1"/>
  <c r="AL81" i="1"/>
  <c r="AN81" i="1" s="1"/>
  <c r="AM81" i="1"/>
  <c r="AT243" i="1"/>
  <c r="AT568" i="1" s="1"/>
  <c r="AU243" i="1"/>
  <c r="AU568" i="1" s="1"/>
  <c r="AP81" i="1"/>
  <c r="AR81" i="1" s="1"/>
  <c r="AQ81" i="1"/>
  <c r="S81" i="1"/>
  <c r="P81" i="1"/>
  <c r="J81" i="1"/>
  <c r="K81" i="1" s="1"/>
  <c r="A83" i="1"/>
  <c r="I82" i="1"/>
  <c r="C82" i="1"/>
  <c r="B82" i="1"/>
  <c r="D82" i="1"/>
  <c r="H82" i="1"/>
  <c r="F82" i="1"/>
  <c r="G82" i="1"/>
  <c r="L82" i="1" s="1"/>
  <c r="E82" i="1"/>
  <c r="M82" i="1" l="1"/>
  <c r="N82" i="1"/>
  <c r="O82" i="1" s="1"/>
  <c r="AX80" i="1"/>
  <c r="AX408" i="1" s="1"/>
  <c r="AY80" i="1"/>
  <c r="AY408" i="1" s="1"/>
  <c r="AX245" i="1"/>
  <c r="AY245" i="1"/>
  <c r="AY570" i="1" s="1"/>
  <c r="AX407" i="1"/>
  <c r="AV82" i="1"/>
  <c r="AV410" i="1" s="1"/>
  <c r="AW82" i="1"/>
  <c r="AW410" i="1" s="1"/>
  <c r="AT81" i="1"/>
  <c r="AT409" i="1" s="1"/>
  <c r="AU81" i="1"/>
  <c r="AU409" i="1" s="1"/>
  <c r="AV245" i="1"/>
  <c r="AV570" i="1" s="1"/>
  <c r="AW245" i="1"/>
  <c r="AW570" i="1" s="1"/>
  <c r="AT408" i="1"/>
  <c r="AL82" i="1"/>
  <c r="AN82" i="1" s="1"/>
  <c r="AM82" i="1"/>
  <c r="AT244" i="1"/>
  <c r="AU244" i="1"/>
  <c r="AU569" i="1" s="1"/>
  <c r="AP82" i="1"/>
  <c r="AR82" i="1" s="1"/>
  <c r="AQ82" i="1"/>
  <c r="S82" i="1"/>
  <c r="P82" i="1"/>
  <c r="J82" i="1"/>
  <c r="K82" i="1" s="1"/>
  <c r="A84" i="1"/>
  <c r="I83" i="1"/>
  <c r="B83" i="1"/>
  <c r="D83" i="1"/>
  <c r="C83" i="1"/>
  <c r="F83" i="1"/>
  <c r="H83" i="1"/>
  <c r="E83" i="1"/>
  <c r="G83" i="1"/>
  <c r="L83" i="1" s="1"/>
  <c r="M83" i="1" l="1"/>
  <c r="N83" i="1"/>
  <c r="O83" i="1" s="1"/>
  <c r="AX81" i="1"/>
  <c r="AX409" i="1" s="1"/>
  <c r="AY81" i="1"/>
  <c r="AY409" i="1" s="1"/>
  <c r="AY246" i="1"/>
  <c r="AY571" i="1" s="1"/>
  <c r="AX246" i="1"/>
  <c r="AX571" i="1" s="1"/>
  <c r="AX570" i="1"/>
  <c r="AW83" i="1"/>
  <c r="AW411" i="1" s="1"/>
  <c r="AV83" i="1"/>
  <c r="AV411" i="1" s="1"/>
  <c r="AW246" i="1"/>
  <c r="AW571" i="1" s="1"/>
  <c r="AV246" i="1"/>
  <c r="AV571" i="1" s="1"/>
  <c r="AP83" i="1"/>
  <c r="AR83" i="1" s="1"/>
  <c r="AQ83" i="1"/>
  <c r="AT245" i="1"/>
  <c r="AT570" i="1" s="1"/>
  <c r="AU245" i="1"/>
  <c r="AU570" i="1" s="1"/>
  <c r="AL83" i="1"/>
  <c r="AN83" i="1" s="1"/>
  <c r="AM83" i="1"/>
  <c r="AT82" i="1"/>
  <c r="AU82" i="1"/>
  <c r="AU410" i="1" s="1"/>
  <c r="AT569" i="1"/>
  <c r="S83" i="1"/>
  <c r="P83" i="1"/>
  <c r="J83" i="1"/>
  <c r="K83" i="1" s="1"/>
  <c r="A85" i="1"/>
  <c r="I84" i="1"/>
  <c r="D84" i="1"/>
  <c r="B84" i="1"/>
  <c r="C84" i="1"/>
  <c r="F84" i="1"/>
  <c r="H84" i="1"/>
  <c r="E84" i="1"/>
  <c r="G84" i="1"/>
  <c r="L84" i="1" s="1"/>
  <c r="M84" i="1" l="1"/>
  <c r="N84" i="1"/>
  <c r="O84" i="1" s="1"/>
  <c r="AY82" i="1"/>
  <c r="AY410" i="1" s="1"/>
  <c r="AX82" i="1"/>
  <c r="AX410" i="1" s="1"/>
  <c r="AX247" i="1"/>
  <c r="AX572" i="1" s="1"/>
  <c r="AY247" i="1"/>
  <c r="AY572" i="1" s="1"/>
  <c r="AV247" i="1"/>
  <c r="AV572" i="1" s="1"/>
  <c r="AW247" i="1"/>
  <c r="AW572" i="1" s="1"/>
  <c r="AP84" i="1"/>
  <c r="AR84" i="1" s="1"/>
  <c r="AQ84" i="1"/>
  <c r="AT410" i="1"/>
  <c r="AT83" i="1"/>
  <c r="AT411" i="1" s="1"/>
  <c r="AU83" i="1"/>
  <c r="AU411" i="1" s="1"/>
  <c r="AV84" i="1"/>
  <c r="AV412" i="1" s="1"/>
  <c r="AW84" i="1"/>
  <c r="AW412" i="1" s="1"/>
  <c r="AU246" i="1"/>
  <c r="AU571" i="1" s="1"/>
  <c r="AT246" i="1"/>
  <c r="AL84" i="1"/>
  <c r="AN84" i="1" s="1"/>
  <c r="AM84" i="1"/>
  <c r="S84" i="1"/>
  <c r="P84" i="1"/>
  <c r="J84" i="1"/>
  <c r="K84" i="1" s="1"/>
  <c r="A86" i="1"/>
  <c r="I85" i="1"/>
  <c r="D85" i="1"/>
  <c r="B85" i="1"/>
  <c r="C85" i="1"/>
  <c r="G85" i="1"/>
  <c r="L85" i="1" s="1"/>
  <c r="E85" i="1"/>
  <c r="H85" i="1"/>
  <c r="F85" i="1"/>
  <c r="M85" i="1" l="1"/>
  <c r="N85" i="1"/>
  <c r="O85" i="1" s="1"/>
  <c r="AX83" i="1"/>
  <c r="AY83" i="1"/>
  <c r="AY411" i="1" s="1"/>
  <c r="AX248" i="1"/>
  <c r="AY248" i="1"/>
  <c r="AY573" i="1" s="1"/>
  <c r="AV85" i="1"/>
  <c r="AV413" i="1" s="1"/>
  <c r="AW85" i="1"/>
  <c r="AW413" i="1" s="1"/>
  <c r="AP85" i="1"/>
  <c r="AR85" i="1" s="1"/>
  <c r="AQ85" i="1"/>
  <c r="AT247" i="1"/>
  <c r="AT572" i="1" s="1"/>
  <c r="AU247" i="1"/>
  <c r="AU572" i="1" s="1"/>
  <c r="AT84" i="1"/>
  <c r="AU84" i="1"/>
  <c r="AU412" i="1" s="1"/>
  <c r="AW248" i="1"/>
  <c r="AW573" i="1" s="1"/>
  <c r="AV248" i="1"/>
  <c r="AV573" i="1" s="1"/>
  <c r="AT571" i="1"/>
  <c r="AL85" i="1"/>
  <c r="AN85" i="1" s="1"/>
  <c r="AM85" i="1"/>
  <c r="S85" i="1"/>
  <c r="P85" i="1"/>
  <c r="J85" i="1"/>
  <c r="K85" i="1" s="1"/>
  <c r="A87" i="1"/>
  <c r="I86" i="1"/>
  <c r="B86" i="1"/>
  <c r="D86" i="1"/>
  <c r="C86" i="1"/>
  <c r="F86" i="1"/>
  <c r="H86" i="1"/>
  <c r="G86" i="1"/>
  <c r="L86" i="1" s="1"/>
  <c r="E86" i="1"/>
  <c r="M86" i="1" l="1"/>
  <c r="N86" i="1"/>
  <c r="O86" i="1" s="1"/>
  <c r="AX84" i="1"/>
  <c r="AX412" i="1" s="1"/>
  <c r="AY84" i="1"/>
  <c r="AY412" i="1" s="1"/>
  <c r="AX249" i="1"/>
  <c r="AX574" i="1" s="1"/>
  <c r="AY249" i="1"/>
  <c r="AY574" i="1" s="1"/>
  <c r="AX411" i="1"/>
  <c r="AX573" i="1"/>
  <c r="AT412" i="1"/>
  <c r="AV86" i="1"/>
  <c r="AV414" i="1" s="1"/>
  <c r="AW86" i="1"/>
  <c r="AW414" i="1" s="1"/>
  <c r="AT85" i="1"/>
  <c r="AT413" i="1" s="1"/>
  <c r="AU85" i="1"/>
  <c r="AU413" i="1" s="1"/>
  <c r="AW249" i="1"/>
  <c r="AW574" i="1" s="1"/>
  <c r="AV249" i="1"/>
  <c r="AV574" i="1" s="1"/>
  <c r="AP86" i="1"/>
  <c r="AR86" i="1" s="1"/>
  <c r="AQ86" i="1"/>
  <c r="AT248" i="1"/>
  <c r="AT573" i="1" s="1"/>
  <c r="AU248" i="1"/>
  <c r="AU573" i="1" s="1"/>
  <c r="AM86" i="1"/>
  <c r="AL86" i="1"/>
  <c r="AN86" i="1" s="1"/>
  <c r="S86" i="1"/>
  <c r="P86" i="1"/>
  <c r="J86" i="1"/>
  <c r="K86" i="1" s="1"/>
  <c r="A88" i="1"/>
  <c r="I87" i="1"/>
  <c r="B87" i="1"/>
  <c r="D87" i="1"/>
  <c r="C87" i="1"/>
  <c r="E87" i="1"/>
  <c r="G87" i="1"/>
  <c r="L87" i="1" s="1"/>
  <c r="H87" i="1"/>
  <c r="F87" i="1"/>
  <c r="M87" i="1" l="1"/>
  <c r="N87" i="1"/>
  <c r="O87" i="1" s="1"/>
  <c r="AX85" i="1"/>
  <c r="AX413" i="1" s="1"/>
  <c r="AY85" i="1"/>
  <c r="AY413" i="1" s="1"/>
  <c r="AY250" i="1"/>
  <c r="AY575" i="1" s="1"/>
  <c r="AX250" i="1"/>
  <c r="AX575" i="1" s="1"/>
  <c r="AP87" i="1"/>
  <c r="AR87" i="1" s="1"/>
  <c r="AQ87" i="1"/>
  <c r="AT249" i="1"/>
  <c r="AU249" i="1"/>
  <c r="AU574" i="1" s="1"/>
  <c r="AL87" i="1"/>
  <c r="AN87" i="1" s="1"/>
  <c r="AM87" i="1"/>
  <c r="AT86" i="1"/>
  <c r="AT414" i="1" s="1"/>
  <c r="AU86" i="1"/>
  <c r="AU414" i="1" s="1"/>
  <c r="AW87" i="1"/>
  <c r="AW415" i="1" s="1"/>
  <c r="AV87" i="1"/>
  <c r="AV415" i="1" s="1"/>
  <c r="AW250" i="1"/>
  <c r="AW575" i="1" s="1"/>
  <c r="AV250" i="1"/>
  <c r="AV575" i="1" s="1"/>
  <c r="P87" i="1"/>
  <c r="S87" i="1"/>
  <c r="J87" i="1"/>
  <c r="K87" i="1" s="1"/>
  <c r="A89" i="1"/>
  <c r="I88" i="1"/>
  <c r="C88" i="1"/>
  <c r="B88" i="1"/>
  <c r="D88" i="1"/>
  <c r="H88" i="1"/>
  <c r="E88" i="1"/>
  <c r="F88" i="1"/>
  <c r="G88" i="1"/>
  <c r="L88" i="1" s="1"/>
  <c r="M88" i="1" l="1"/>
  <c r="N88" i="1"/>
  <c r="O88" i="1" s="1"/>
  <c r="AY86" i="1"/>
  <c r="AY414" i="1" s="1"/>
  <c r="AX86" i="1"/>
  <c r="AX251" i="1"/>
  <c r="AX576" i="1" s="1"/>
  <c r="AY251" i="1"/>
  <c r="AY576" i="1" s="1"/>
  <c r="AV88" i="1"/>
  <c r="AV416" i="1" s="1"/>
  <c r="AW88" i="1"/>
  <c r="AW416" i="1" s="1"/>
  <c r="AU87" i="1"/>
  <c r="AU415" i="1" s="1"/>
  <c r="AT87" i="1"/>
  <c r="AT415" i="1" s="1"/>
  <c r="AW251" i="1"/>
  <c r="AW576" i="1" s="1"/>
  <c r="AV251" i="1"/>
  <c r="AV576" i="1" s="1"/>
  <c r="AT574" i="1"/>
  <c r="AL88" i="1"/>
  <c r="AN88" i="1" s="1"/>
  <c r="AM88" i="1"/>
  <c r="AU250" i="1"/>
  <c r="AU575" i="1" s="1"/>
  <c r="AT250" i="1"/>
  <c r="AT575" i="1" s="1"/>
  <c r="AP88" i="1"/>
  <c r="AR88" i="1" s="1"/>
  <c r="AQ88" i="1"/>
  <c r="S88" i="1"/>
  <c r="P88" i="1"/>
  <c r="J88" i="1"/>
  <c r="K88" i="1" s="1"/>
  <c r="A90" i="1"/>
  <c r="I89" i="1"/>
  <c r="D89" i="1"/>
  <c r="C89" i="1"/>
  <c r="B89" i="1"/>
  <c r="F89" i="1"/>
  <c r="G89" i="1"/>
  <c r="L89" i="1" s="1"/>
  <c r="E89" i="1"/>
  <c r="H89" i="1"/>
  <c r="M89" i="1" l="1"/>
  <c r="N89" i="1"/>
  <c r="O89" i="1" s="1"/>
  <c r="AX87" i="1"/>
  <c r="AX415" i="1" s="1"/>
  <c r="AY87" i="1"/>
  <c r="AY415" i="1" s="1"/>
  <c r="AX252" i="1"/>
  <c r="AX577" i="1" s="1"/>
  <c r="AY252" i="1"/>
  <c r="AY577" i="1" s="1"/>
  <c r="AX414" i="1"/>
  <c r="AM89" i="1"/>
  <c r="AL89" i="1"/>
  <c r="AN89" i="1" s="1"/>
  <c r="AW252" i="1"/>
  <c r="AW577" i="1" s="1"/>
  <c r="AV252" i="1"/>
  <c r="AV577" i="1" s="1"/>
  <c r="AT88" i="1"/>
  <c r="AT416" i="1" s="1"/>
  <c r="AU88" i="1"/>
  <c r="AU416" i="1" s="1"/>
  <c r="AV89" i="1"/>
  <c r="AV417" i="1" s="1"/>
  <c r="AW89" i="1"/>
  <c r="AW417" i="1" s="1"/>
  <c r="AT251" i="1"/>
  <c r="AU251" i="1"/>
  <c r="AU576" i="1" s="1"/>
  <c r="AP89" i="1"/>
  <c r="AR89" i="1" s="1"/>
  <c r="AQ89" i="1"/>
  <c r="P89" i="1"/>
  <c r="S89" i="1"/>
  <c r="J89" i="1"/>
  <c r="K89" i="1" s="1"/>
  <c r="A91" i="1"/>
  <c r="I90" i="1"/>
  <c r="D90" i="1"/>
  <c r="C90" i="1"/>
  <c r="B90" i="1"/>
  <c r="H90" i="1"/>
  <c r="F90" i="1"/>
  <c r="E90" i="1"/>
  <c r="G90" i="1"/>
  <c r="L90" i="1" s="1"/>
  <c r="M90" i="1" l="1"/>
  <c r="N90" i="1"/>
  <c r="O90" i="1" s="1"/>
  <c r="AX253" i="1"/>
  <c r="AX578" i="1" s="1"/>
  <c r="AY253" i="1"/>
  <c r="AY578" i="1" s="1"/>
  <c r="AY88" i="1"/>
  <c r="AY416" i="1" s="1"/>
  <c r="AX88" i="1"/>
  <c r="AT89" i="1"/>
  <c r="AU89" i="1"/>
  <c r="AU417" i="1" s="1"/>
  <c r="AV90" i="1"/>
  <c r="AV418" i="1" s="1"/>
  <c r="AW90" i="1"/>
  <c r="AW418" i="1" s="1"/>
  <c r="AT252" i="1"/>
  <c r="AT577" i="1" s="1"/>
  <c r="AU252" i="1"/>
  <c r="AU577" i="1" s="1"/>
  <c r="AP90" i="1"/>
  <c r="AR90" i="1" s="1"/>
  <c r="AQ90" i="1"/>
  <c r="AV253" i="1"/>
  <c r="AV578" i="1" s="1"/>
  <c r="AW253" i="1"/>
  <c r="AW578" i="1" s="1"/>
  <c r="AL90" i="1"/>
  <c r="AN90" i="1" s="1"/>
  <c r="AM90" i="1"/>
  <c r="AT576" i="1"/>
  <c r="S90" i="1"/>
  <c r="P90" i="1"/>
  <c r="J90" i="1"/>
  <c r="K90" i="1" s="1"/>
  <c r="A92" i="1"/>
  <c r="I91" i="1"/>
  <c r="D91" i="1"/>
  <c r="C91" i="1"/>
  <c r="B91" i="1"/>
  <c r="G91" i="1"/>
  <c r="L91" i="1" s="1"/>
  <c r="F91" i="1"/>
  <c r="E91" i="1"/>
  <c r="H91" i="1"/>
  <c r="M91" i="1" l="1"/>
  <c r="N91" i="1"/>
  <c r="O91" i="1" s="1"/>
  <c r="AX89" i="1"/>
  <c r="AX417" i="1" s="1"/>
  <c r="AY89" i="1"/>
  <c r="AY417" i="1" s="1"/>
  <c r="AY254" i="1"/>
  <c r="AY579" i="1" s="1"/>
  <c r="AX254" i="1"/>
  <c r="AX579" i="1" s="1"/>
  <c r="AX416" i="1"/>
  <c r="AL91" i="1"/>
  <c r="AN91" i="1" s="1"/>
  <c r="AM91" i="1"/>
  <c r="AT417" i="1"/>
  <c r="AT90" i="1"/>
  <c r="AT418" i="1" s="1"/>
  <c r="AU90" i="1"/>
  <c r="AU418" i="1" s="1"/>
  <c r="AW91" i="1"/>
  <c r="AW419" i="1" s="1"/>
  <c r="AV91" i="1"/>
  <c r="AV419" i="1" s="1"/>
  <c r="AW254" i="1"/>
  <c r="AW579" i="1" s="1"/>
  <c r="AV254" i="1"/>
  <c r="AV579" i="1" s="1"/>
  <c r="AT253" i="1"/>
  <c r="AU253" i="1"/>
  <c r="AU578" i="1" s="1"/>
  <c r="AP91" i="1"/>
  <c r="AR91" i="1" s="1"/>
  <c r="AQ91" i="1"/>
  <c r="S91" i="1"/>
  <c r="P91" i="1"/>
  <c r="J91" i="1"/>
  <c r="K91" i="1" s="1"/>
  <c r="A93" i="1"/>
  <c r="I92" i="1"/>
  <c r="B92" i="1"/>
  <c r="C92" i="1"/>
  <c r="D92" i="1"/>
  <c r="E92" i="1"/>
  <c r="H92" i="1"/>
  <c r="F92" i="1"/>
  <c r="G92" i="1"/>
  <c r="L92" i="1" s="1"/>
  <c r="M92" i="1" l="1"/>
  <c r="N92" i="1"/>
  <c r="O92" i="1" s="1"/>
  <c r="AX90" i="1"/>
  <c r="AY90" i="1"/>
  <c r="AY418" i="1" s="1"/>
  <c r="AX255" i="1"/>
  <c r="AX580" i="1" s="1"/>
  <c r="AY255" i="1"/>
  <c r="AY580" i="1" s="1"/>
  <c r="AL92" i="1"/>
  <c r="AN92" i="1" s="1"/>
  <c r="AM92" i="1"/>
  <c r="AU254" i="1"/>
  <c r="AU579" i="1" s="1"/>
  <c r="AT254" i="1"/>
  <c r="AT579" i="1" s="1"/>
  <c r="AT578" i="1"/>
  <c r="AP92" i="1"/>
  <c r="AR92" i="1" s="1"/>
  <c r="AQ92" i="1"/>
  <c r="AV255" i="1"/>
  <c r="AV580" i="1" s="1"/>
  <c r="AW255" i="1"/>
  <c r="AW580" i="1" s="1"/>
  <c r="AT91" i="1"/>
  <c r="AT419" i="1" s="1"/>
  <c r="AU91" i="1"/>
  <c r="AU419" i="1" s="1"/>
  <c r="AV92" i="1"/>
  <c r="AV420" i="1" s="1"/>
  <c r="AW92" i="1"/>
  <c r="AW420" i="1" s="1"/>
  <c r="S92" i="1"/>
  <c r="P92" i="1"/>
  <c r="J92" i="1"/>
  <c r="K92" i="1" s="1"/>
  <c r="A94" i="1"/>
  <c r="I93" i="1"/>
  <c r="C93" i="1"/>
  <c r="D93" i="1"/>
  <c r="B93" i="1"/>
  <c r="H93" i="1"/>
  <c r="G93" i="1"/>
  <c r="L93" i="1" s="1"/>
  <c r="E93" i="1"/>
  <c r="F93" i="1"/>
  <c r="M93" i="1" l="1"/>
  <c r="N93" i="1"/>
  <c r="O93" i="1" s="1"/>
  <c r="AX91" i="1"/>
  <c r="AX419" i="1" s="1"/>
  <c r="AY91" i="1"/>
  <c r="AY419" i="1" s="1"/>
  <c r="AX256" i="1"/>
  <c r="AX581" i="1" s="1"/>
  <c r="AY256" i="1"/>
  <c r="AY581" i="1" s="1"/>
  <c r="AX418" i="1"/>
  <c r="AV93" i="1"/>
  <c r="AV421" i="1" s="1"/>
  <c r="AW93" i="1"/>
  <c r="AW421" i="1" s="1"/>
  <c r="AW256" i="1"/>
  <c r="AW581" i="1" s="1"/>
  <c r="AV256" i="1"/>
  <c r="AV581" i="1" s="1"/>
  <c r="AT255" i="1"/>
  <c r="AU255" i="1"/>
  <c r="AU580" i="1" s="1"/>
  <c r="AL93" i="1"/>
  <c r="AN93" i="1" s="1"/>
  <c r="AM93" i="1"/>
  <c r="AP93" i="1"/>
  <c r="AR93" i="1" s="1"/>
  <c r="AQ93" i="1"/>
  <c r="AT92" i="1"/>
  <c r="AT420" i="1" s="1"/>
  <c r="AU92" i="1"/>
  <c r="AU420" i="1" s="1"/>
  <c r="S93" i="1"/>
  <c r="P93" i="1"/>
  <c r="J93" i="1"/>
  <c r="K93" i="1" s="1"/>
  <c r="A95" i="1"/>
  <c r="I94" i="1"/>
  <c r="B94" i="1"/>
  <c r="D94" i="1"/>
  <c r="C94" i="1"/>
  <c r="F94" i="1"/>
  <c r="H94" i="1"/>
  <c r="G94" i="1"/>
  <c r="L94" i="1" s="1"/>
  <c r="E94" i="1"/>
  <c r="M94" i="1" l="1"/>
  <c r="N94" i="1"/>
  <c r="O94" i="1" s="1"/>
  <c r="AX92" i="1"/>
  <c r="AY92" i="1"/>
  <c r="AY420" i="1" s="1"/>
  <c r="AX257" i="1"/>
  <c r="AX582" i="1" s="1"/>
  <c r="AY257" i="1"/>
  <c r="AY582" i="1" s="1"/>
  <c r="AP94" i="1"/>
  <c r="AR94" i="1" s="1"/>
  <c r="AQ94" i="1"/>
  <c r="AT256" i="1"/>
  <c r="AT581" i="1" s="1"/>
  <c r="AU256" i="1"/>
  <c r="AU581" i="1" s="1"/>
  <c r="AV94" i="1"/>
  <c r="AV422" i="1" s="1"/>
  <c r="AW94" i="1"/>
  <c r="AW422" i="1" s="1"/>
  <c r="AT580" i="1"/>
  <c r="AW257" i="1"/>
  <c r="AW582" i="1" s="1"/>
  <c r="AV257" i="1"/>
  <c r="AV582" i="1" s="1"/>
  <c r="AL94" i="1"/>
  <c r="AN94" i="1" s="1"/>
  <c r="AM94" i="1"/>
  <c r="AT93" i="1"/>
  <c r="AT421" i="1" s="1"/>
  <c r="AU93" i="1"/>
  <c r="AU421" i="1" s="1"/>
  <c r="S94" i="1"/>
  <c r="P94" i="1"/>
  <c r="J94" i="1"/>
  <c r="K94" i="1" s="1"/>
  <c r="A96" i="1"/>
  <c r="I95" i="1"/>
  <c r="C95" i="1"/>
  <c r="B95" i="1"/>
  <c r="D95" i="1"/>
  <c r="F95" i="1"/>
  <c r="E95" i="1"/>
  <c r="H95" i="1"/>
  <c r="G95" i="1"/>
  <c r="L95" i="1" s="1"/>
  <c r="M95" i="1" l="1"/>
  <c r="N95" i="1"/>
  <c r="O95" i="1" s="1"/>
  <c r="AY93" i="1"/>
  <c r="AY421" i="1" s="1"/>
  <c r="AX93" i="1"/>
  <c r="AX421" i="1" s="1"/>
  <c r="AY258" i="1"/>
  <c r="AY583" i="1" s="1"/>
  <c r="AX258" i="1"/>
  <c r="AX583" i="1" s="1"/>
  <c r="AX420" i="1"/>
  <c r="AW258" i="1"/>
  <c r="AW583" i="1" s="1"/>
  <c r="AV258" i="1"/>
  <c r="AV583" i="1" s="1"/>
  <c r="AW95" i="1"/>
  <c r="AW423" i="1" s="1"/>
  <c r="AV95" i="1"/>
  <c r="AV423" i="1" s="1"/>
  <c r="AT94" i="1"/>
  <c r="AT422" i="1" s="1"/>
  <c r="AU94" i="1"/>
  <c r="AU422" i="1" s="1"/>
  <c r="AL95" i="1"/>
  <c r="AN95" i="1" s="1"/>
  <c r="AM95" i="1"/>
  <c r="AT257" i="1"/>
  <c r="AU257" i="1"/>
  <c r="AU582" i="1" s="1"/>
  <c r="AP95" i="1"/>
  <c r="AR95" i="1" s="1"/>
  <c r="AQ95" i="1"/>
  <c r="S95" i="1"/>
  <c r="P95" i="1"/>
  <c r="J95" i="1"/>
  <c r="K95" i="1" s="1"/>
  <c r="A97" i="1"/>
  <c r="I96" i="1"/>
  <c r="B96" i="1"/>
  <c r="D96" i="1"/>
  <c r="C96" i="1"/>
  <c r="E96" i="1"/>
  <c r="G96" i="1"/>
  <c r="L96" i="1" s="1"/>
  <c r="F96" i="1"/>
  <c r="H96" i="1"/>
  <c r="M96" i="1" l="1"/>
  <c r="N96" i="1"/>
  <c r="O96" i="1" s="1"/>
  <c r="AX94" i="1"/>
  <c r="AY94" i="1"/>
  <c r="AY422" i="1" s="1"/>
  <c r="AX259" i="1"/>
  <c r="AX584" i="1" s="1"/>
  <c r="AY259" i="1"/>
  <c r="AY584" i="1" s="1"/>
  <c r="AT95" i="1"/>
  <c r="AU95" i="1"/>
  <c r="AU423" i="1" s="1"/>
  <c r="AV96" i="1"/>
  <c r="AV424" i="1" s="1"/>
  <c r="AW96" i="1"/>
  <c r="AW424" i="1" s="1"/>
  <c r="AW259" i="1"/>
  <c r="AW584" i="1" s="1"/>
  <c r="AV259" i="1"/>
  <c r="AV584" i="1" s="1"/>
  <c r="AP96" i="1"/>
  <c r="AR96" i="1" s="1"/>
  <c r="AQ96" i="1"/>
  <c r="AU258" i="1"/>
  <c r="AU583" i="1" s="1"/>
  <c r="AT258" i="1"/>
  <c r="AT583" i="1" s="1"/>
  <c r="AL96" i="1"/>
  <c r="AN96" i="1" s="1"/>
  <c r="AM96" i="1"/>
  <c r="AT582" i="1"/>
  <c r="S96" i="1"/>
  <c r="P96" i="1"/>
  <c r="J96" i="1"/>
  <c r="K96" i="1" s="1"/>
  <c r="A98" i="1"/>
  <c r="I97" i="1"/>
  <c r="B97" i="1"/>
  <c r="D97" i="1"/>
  <c r="C97" i="1"/>
  <c r="G97" i="1"/>
  <c r="L97" i="1" s="1"/>
  <c r="F97" i="1"/>
  <c r="H97" i="1"/>
  <c r="E97" i="1"/>
  <c r="M97" i="1" l="1"/>
  <c r="N97" i="1"/>
  <c r="O97" i="1" s="1"/>
  <c r="AX95" i="1"/>
  <c r="AX423" i="1" s="1"/>
  <c r="AY95" i="1"/>
  <c r="AY423" i="1" s="1"/>
  <c r="AX260" i="1"/>
  <c r="AX585" i="1" s="1"/>
  <c r="AY260" i="1"/>
  <c r="AY585" i="1" s="1"/>
  <c r="AX422" i="1"/>
  <c r="AT96" i="1"/>
  <c r="AT424" i="1" s="1"/>
  <c r="AU96" i="1"/>
  <c r="AU424" i="1" s="1"/>
  <c r="AW260" i="1"/>
  <c r="AW585" i="1" s="1"/>
  <c r="AV260" i="1"/>
  <c r="AV585" i="1" s="1"/>
  <c r="AP97" i="1"/>
  <c r="AR97" i="1" s="1"/>
  <c r="AQ97" i="1"/>
  <c r="AM97" i="1"/>
  <c r="AL97" i="1"/>
  <c r="AN97" i="1" s="1"/>
  <c r="AV97" i="1"/>
  <c r="AV425" i="1" s="1"/>
  <c r="AW97" i="1"/>
  <c r="AW425" i="1" s="1"/>
  <c r="AT259" i="1"/>
  <c r="AU259" i="1"/>
  <c r="AU584" i="1" s="1"/>
  <c r="AT423" i="1"/>
  <c r="S97" i="1"/>
  <c r="P97" i="1"/>
  <c r="J97" i="1"/>
  <c r="K97" i="1" s="1"/>
  <c r="A99" i="1"/>
  <c r="I98" i="1"/>
  <c r="D98" i="1"/>
  <c r="B98" i="1"/>
  <c r="C98" i="1"/>
  <c r="E98" i="1"/>
  <c r="H98" i="1"/>
  <c r="G98" i="1"/>
  <c r="L98" i="1" s="1"/>
  <c r="F98" i="1"/>
  <c r="M98" i="1" l="1"/>
  <c r="N98" i="1"/>
  <c r="O98" i="1" s="1"/>
  <c r="AX261" i="1"/>
  <c r="AY261" i="1"/>
  <c r="AY586" i="1" s="1"/>
  <c r="AX96" i="1"/>
  <c r="AY96" i="1"/>
  <c r="AY424" i="1" s="1"/>
  <c r="AV98" i="1"/>
  <c r="AV426" i="1" s="1"/>
  <c r="AW98" i="1"/>
  <c r="AW426" i="1" s="1"/>
  <c r="AT97" i="1"/>
  <c r="AU97" i="1"/>
  <c r="AU425" i="1" s="1"/>
  <c r="AV261" i="1"/>
  <c r="AV586" i="1" s="1"/>
  <c r="AW261" i="1"/>
  <c r="AW586" i="1" s="1"/>
  <c r="AT260" i="1"/>
  <c r="AT585" i="1" s="1"/>
  <c r="AU260" i="1"/>
  <c r="AU585" i="1" s="1"/>
  <c r="AP98" i="1"/>
  <c r="AR98" i="1" s="1"/>
  <c r="AQ98" i="1"/>
  <c r="AT584" i="1"/>
  <c r="AL98" i="1"/>
  <c r="AN98" i="1" s="1"/>
  <c r="AM98" i="1"/>
  <c r="P98" i="1"/>
  <c r="S98" i="1"/>
  <c r="J98" i="1"/>
  <c r="K98" i="1" s="1"/>
  <c r="A100" i="1"/>
  <c r="I99" i="1"/>
  <c r="D99" i="1"/>
  <c r="B99" i="1"/>
  <c r="C99" i="1"/>
  <c r="E99" i="1"/>
  <c r="F99" i="1"/>
  <c r="G99" i="1"/>
  <c r="L99" i="1" s="1"/>
  <c r="H99" i="1"/>
  <c r="M99" i="1" l="1"/>
  <c r="N99" i="1"/>
  <c r="O99" i="1" s="1"/>
  <c r="AY97" i="1"/>
  <c r="AY425" i="1" s="1"/>
  <c r="AX97" i="1"/>
  <c r="AX425" i="1" s="1"/>
  <c r="AY262" i="1"/>
  <c r="AY587" i="1" s="1"/>
  <c r="AX262" i="1"/>
  <c r="AX587" i="1" s="1"/>
  <c r="AX424" i="1"/>
  <c r="AX586" i="1"/>
  <c r="AT261" i="1"/>
  <c r="AT586" i="1" s="1"/>
  <c r="AU261" i="1"/>
  <c r="AU586" i="1" s="1"/>
  <c r="AT425" i="1"/>
  <c r="AW99" i="1"/>
  <c r="AW427" i="1" s="1"/>
  <c r="AV99" i="1"/>
  <c r="AV427" i="1" s="1"/>
  <c r="AT98" i="1"/>
  <c r="AT426" i="1" s="1"/>
  <c r="AU98" i="1"/>
  <c r="AU426" i="1" s="1"/>
  <c r="AW262" i="1"/>
  <c r="AW587" i="1" s="1"/>
  <c r="AV262" i="1"/>
  <c r="AV587" i="1" s="1"/>
  <c r="AP99" i="1"/>
  <c r="AR99" i="1" s="1"/>
  <c r="AQ99" i="1"/>
  <c r="AL99" i="1"/>
  <c r="AN99" i="1" s="1"/>
  <c r="AM99" i="1"/>
  <c r="S99" i="1"/>
  <c r="P99" i="1"/>
  <c r="J99" i="1"/>
  <c r="K99" i="1" s="1"/>
  <c r="A101" i="1"/>
  <c r="I100" i="1"/>
  <c r="C100" i="1"/>
  <c r="D100" i="1"/>
  <c r="B100" i="1"/>
  <c r="G100" i="1"/>
  <c r="L100" i="1" s="1"/>
  <c r="F100" i="1"/>
  <c r="E100" i="1"/>
  <c r="H100" i="1"/>
  <c r="M100" i="1" l="1"/>
  <c r="N100" i="1"/>
  <c r="O100" i="1" s="1"/>
  <c r="AY98" i="1"/>
  <c r="AY426" i="1" s="1"/>
  <c r="AX98" i="1"/>
  <c r="AX263" i="1"/>
  <c r="AY263" i="1"/>
  <c r="AY588" i="1" s="1"/>
  <c r="AL100" i="1"/>
  <c r="AN100" i="1" s="1"/>
  <c r="AM100" i="1"/>
  <c r="AV100" i="1"/>
  <c r="AV428" i="1" s="1"/>
  <c r="AW100" i="1"/>
  <c r="AW428" i="1" s="1"/>
  <c r="AU262" i="1"/>
  <c r="AU587" i="1" s="1"/>
  <c r="AT262" i="1"/>
  <c r="AP100" i="1"/>
  <c r="AR100" i="1" s="1"/>
  <c r="AQ100" i="1"/>
  <c r="AT99" i="1"/>
  <c r="AT427" i="1" s="1"/>
  <c r="AU99" i="1"/>
  <c r="AU427" i="1" s="1"/>
  <c r="AV263" i="1"/>
  <c r="AV588" i="1" s="1"/>
  <c r="AW263" i="1"/>
  <c r="AW588" i="1" s="1"/>
  <c r="S100" i="1"/>
  <c r="P100" i="1"/>
  <c r="J100" i="1"/>
  <c r="K100" i="1" s="1"/>
  <c r="A102" i="1"/>
  <c r="I101" i="1"/>
  <c r="C101" i="1"/>
  <c r="B101" i="1"/>
  <c r="D101" i="1"/>
  <c r="E101" i="1"/>
  <c r="F101" i="1"/>
  <c r="G101" i="1"/>
  <c r="L101" i="1" s="1"/>
  <c r="H101" i="1"/>
  <c r="M101" i="1" l="1"/>
  <c r="N101" i="1"/>
  <c r="O101" i="1" s="1"/>
  <c r="AX99" i="1"/>
  <c r="AX427" i="1" s="1"/>
  <c r="AY99" i="1"/>
  <c r="AY427" i="1" s="1"/>
  <c r="AY264" i="1"/>
  <c r="AY589" i="1" s="1"/>
  <c r="AX264" i="1"/>
  <c r="AX589" i="1" s="1"/>
  <c r="AX426" i="1"/>
  <c r="AX588" i="1"/>
  <c r="AQ101" i="1"/>
  <c r="AP101" i="1"/>
  <c r="AR101" i="1" s="1"/>
  <c r="AT587" i="1"/>
  <c r="AV101" i="1"/>
  <c r="AV429" i="1" s="1"/>
  <c r="AW101" i="1"/>
  <c r="AW429" i="1" s="1"/>
  <c r="AT100" i="1"/>
  <c r="AT428" i="1" s="1"/>
  <c r="AU100" i="1"/>
  <c r="AU428" i="1" s="1"/>
  <c r="AW264" i="1"/>
  <c r="AW589" i="1" s="1"/>
  <c r="AV264" i="1"/>
  <c r="AV589" i="1" s="1"/>
  <c r="AT263" i="1"/>
  <c r="AT588" i="1" s="1"/>
  <c r="AU263" i="1"/>
  <c r="AU588" i="1" s="1"/>
  <c r="AL101" i="1"/>
  <c r="AN101" i="1" s="1"/>
  <c r="AM101" i="1"/>
  <c r="P101" i="1"/>
  <c r="S101" i="1"/>
  <c r="J101" i="1"/>
  <c r="K101" i="1" s="1"/>
  <c r="A103" i="1"/>
  <c r="I102" i="1"/>
  <c r="D102" i="1"/>
  <c r="B102" i="1"/>
  <c r="C102" i="1"/>
  <c r="G102" i="1"/>
  <c r="L102" i="1" s="1"/>
  <c r="E102" i="1"/>
  <c r="H102" i="1"/>
  <c r="F102" i="1"/>
  <c r="M102" i="1" l="1"/>
  <c r="N102" i="1"/>
  <c r="O102" i="1" s="1"/>
  <c r="AX100" i="1"/>
  <c r="AY100" i="1"/>
  <c r="AY428" i="1" s="1"/>
  <c r="AX265" i="1"/>
  <c r="AX590" i="1" s="1"/>
  <c r="AY265" i="1"/>
  <c r="AY590" i="1" s="1"/>
  <c r="AW265" i="1"/>
  <c r="AW590" i="1" s="1"/>
  <c r="AV265" i="1"/>
  <c r="AV590" i="1" s="1"/>
  <c r="AV102" i="1"/>
  <c r="AV430" i="1" s="1"/>
  <c r="AW102" i="1"/>
  <c r="AW430" i="1" s="1"/>
  <c r="AP102" i="1"/>
  <c r="AR102" i="1" s="1"/>
  <c r="AQ102" i="1"/>
  <c r="AT264" i="1"/>
  <c r="AU264" i="1"/>
  <c r="AU589" i="1" s="1"/>
  <c r="AL102" i="1"/>
  <c r="AN102" i="1" s="1"/>
  <c r="AM102" i="1"/>
  <c r="AT101" i="1"/>
  <c r="AU101" i="1"/>
  <c r="AU429" i="1" s="1"/>
  <c r="S102" i="1"/>
  <c r="P102" i="1"/>
  <c r="J102" i="1"/>
  <c r="K102" i="1" s="1"/>
  <c r="A104" i="1"/>
  <c r="I103" i="1"/>
  <c r="C103" i="1"/>
  <c r="B103" i="1"/>
  <c r="D103" i="1"/>
  <c r="H103" i="1"/>
  <c r="F103" i="1"/>
  <c r="E103" i="1"/>
  <c r="G103" i="1"/>
  <c r="L103" i="1" s="1"/>
  <c r="M103" i="1" l="1"/>
  <c r="N103" i="1"/>
  <c r="O103" i="1" s="1"/>
  <c r="AX101" i="1"/>
  <c r="AX429" i="1" s="1"/>
  <c r="AY101" i="1"/>
  <c r="AY429" i="1" s="1"/>
  <c r="AY266" i="1"/>
  <c r="AY591" i="1" s="1"/>
  <c r="AX266" i="1"/>
  <c r="AX591" i="1" s="1"/>
  <c r="AX428" i="1"/>
  <c r="AW266" i="1"/>
  <c r="AW591" i="1" s="1"/>
  <c r="AV266" i="1"/>
  <c r="AV591" i="1" s="1"/>
  <c r="AP103" i="1"/>
  <c r="AR103" i="1" s="1"/>
  <c r="AQ103" i="1"/>
  <c r="AT429" i="1"/>
  <c r="AL103" i="1"/>
  <c r="AN103" i="1" s="1"/>
  <c r="AM103" i="1"/>
  <c r="AT265" i="1"/>
  <c r="AT590" i="1" s="1"/>
  <c r="AU265" i="1"/>
  <c r="AU590" i="1" s="1"/>
  <c r="AT589" i="1"/>
  <c r="AW103" i="1"/>
  <c r="AW431" i="1" s="1"/>
  <c r="AV103" i="1"/>
  <c r="AV431" i="1" s="1"/>
  <c r="AT102" i="1"/>
  <c r="AT430" i="1" s="1"/>
  <c r="AU102" i="1"/>
  <c r="AU430" i="1" s="1"/>
  <c r="P103" i="1"/>
  <c r="S103" i="1"/>
  <c r="J103" i="1"/>
  <c r="K103" i="1" s="1"/>
  <c r="A105" i="1"/>
  <c r="I104" i="1"/>
  <c r="B104" i="1"/>
  <c r="D104" i="1"/>
  <c r="C104" i="1"/>
  <c r="E104" i="1"/>
  <c r="H104" i="1"/>
  <c r="G104" i="1"/>
  <c r="L104" i="1" s="1"/>
  <c r="F104" i="1"/>
  <c r="M104" i="1" l="1"/>
  <c r="N104" i="1"/>
  <c r="O104" i="1" s="1"/>
  <c r="AX102" i="1"/>
  <c r="AY102" i="1"/>
  <c r="AY430" i="1" s="1"/>
  <c r="AX267" i="1"/>
  <c r="AX592" i="1" s="1"/>
  <c r="AY267" i="1"/>
  <c r="AY592" i="1" s="1"/>
  <c r="AP104" i="1"/>
  <c r="AR104" i="1" s="1"/>
  <c r="AQ104" i="1"/>
  <c r="AU266" i="1"/>
  <c r="AU591" i="1" s="1"/>
  <c r="AT266" i="1"/>
  <c r="AT591" i="1" s="1"/>
  <c r="AL104" i="1"/>
  <c r="AN104" i="1" s="1"/>
  <c r="AM104" i="1"/>
  <c r="AW267" i="1"/>
  <c r="AW592" i="1" s="1"/>
  <c r="AV267" i="1"/>
  <c r="AV592" i="1" s="1"/>
  <c r="AV104" i="1"/>
  <c r="AV432" i="1" s="1"/>
  <c r="AW104" i="1"/>
  <c r="AW432" i="1" s="1"/>
  <c r="AT103" i="1"/>
  <c r="AT431" i="1" s="1"/>
  <c r="AU103" i="1"/>
  <c r="AU431" i="1" s="1"/>
  <c r="P104" i="1"/>
  <c r="S104" i="1"/>
  <c r="J104" i="1"/>
  <c r="K104" i="1" s="1"/>
  <c r="A106" i="1"/>
  <c r="I105" i="1"/>
  <c r="B105" i="1"/>
  <c r="D105" i="1"/>
  <c r="C105" i="1"/>
  <c r="E105" i="1"/>
  <c r="H105" i="1"/>
  <c r="G105" i="1"/>
  <c r="L105" i="1" s="1"/>
  <c r="F105" i="1"/>
  <c r="M105" i="1" l="1"/>
  <c r="N105" i="1"/>
  <c r="O105" i="1" s="1"/>
  <c r="AX103" i="1"/>
  <c r="AX431" i="1" s="1"/>
  <c r="AY103" i="1"/>
  <c r="AY431" i="1" s="1"/>
  <c r="AX268" i="1"/>
  <c r="AY268" i="1"/>
  <c r="AY593" i="1" s="1"/>
  <c r="AX430" i="1"/>
  <c r="AW268" i="1"/>
  <c r="AW593" i="1" s="1"/>
  <c r="AV268" i="1"/>
  <c r="AV593" i="1" s="1"/>
  <c r="AP105" i="1"/>
  <c r="AR105" i="1" s="1"/>
  <c r="AQ105" i="1"/>
  <c r="AT267" i="1"/>
  <c r="AT592" i="1" s="1"/>
  <c r="AU267" i="1"/>
  <c r="AU592" i="1" s="1"/>
  <c r="AM105" i="1"/>
  <c r="AL105" i="1"/>
  <c r="AN105" i="1" s="1"/>
  <c r="AV105" i="1"/>
  <c r="AV433" i="1" s="1"/>
  <c r="AW105" i="1"/>
  <c r="AW433" i="1" s="1"/>
  <c r="AT104" i="1"/>
  <c r="AU104" i="1"/>
  <c r="AU432" i="1" s="1"/>
  <c r="S105" i="1"/>
  <c r="P105" i="1"/>
  <c r="J105" i="1"/>
  <c r="K105" i="1" s="1"/>
  <c r="A107" i="1"/>
  <c r="I106" i="1"/>
  <c r="B106" i="1"/>
  <c r="D106" i="1"/>
  <c r="C106" i="1"/>
  <c r="F106" i="1"/>
  <c r="E106" i="1"/>
  <c r="H106" i="1"/>
  <c r="G106" i="1"/>
  <c r="L106" i="1" s="1"/>
  <c r="M106" i="1" l="1"/>
  <c r="N106" i="1"/>
  <c r="O106" i="1" s="1"/>
  <c r="AY104" i="1"/>
  <c r="AY432" i="1" s="1"/>
  <c r="AX104" i="1"/>
  <c r="AX432" i="1" s="1"/>
  <c r="AY269" i="1"/>
  <c r="AY594" i="1" s="1"/>
  <c r="AX269" i="1"/>
  <c r="AX594" i="1" s="1"/>
  <c r="AX593" i="1"/>
  <c r="AQ106" i="1"/>
  <c r="AP106" i="1"/>
  <c r="AR106" i="1" s="1"/>
  <c r="AL106" i="1"/>
  <c r="AN106" i="1" s="1"/>
  <c r="AM106" i="1"/>
  <c r="AV106" i="1"/>
  <c r="AV434" i="1" s="1"/>
  <c r="AW106" i="1"/>
  <c r="AW434" i="1" s="1"/>
  <c r="AT105" i="1"/>
  <c r="AT433" i="1" s="1"/>
  <c r="AU105" i="1"/>
  <c r="AU433" i="1" s="1"/>
  <c r="AT432" i="1"/>
  <c r="AV269" i="1"/>
  <c r="AV594" i="1" s="1"/>
  <c r="AW269" i="1"/>
  <c r="AW594" i="1" s="1"/>
  <c r="AT268" i="1"/>
  <c r="AT593" i="1" s="1"/>
  <c r="AU268" i="1"/>
  <c r="AU593" i="1" s="1"/>
  <c r="P106" i="1"/>
  <c r="S106" i="1"/>
  <c r="J106" i="1"/>
  <c r="K106" i="1" s="1"/>
  <c r="A108" i="1"/>
  <c r="I107" i="1"/>
  <c r="C107" i="1"/>
  <c r="D107" i="1"/>
  <c r="B107" i="1"/>
  <c r="E107" i="1"/>
  <c r="F107" i="1"/>
  <c r="G107" i="1"/>
  <c r="L107" i="1" s="1"/>
  <c r="H107" i="1"/>
  <c r="M107" i="1" l="1"/>
  <c r="N107" i="1"/>
  <c r="O107" i="1" s="1"/>
  <c r="AY270" i="1"/>
  <c r="AY595" i="1" s="1"/>
  <c r="AX270" i="1"/>
  <c r="AX595" i="1" s="1"/>
  <c r="AX105" i="1"/>
  <c r="AY105" i="1"/>
  <c r="AY433" i="1" s="1"/>
  <c r="AL107" i="1"/>
  <c r="AN107" i="1" s="1"/>
  <c r="AM107" i="1"/>
  <c r="AP107" i="1"/>
  <c r="AR107" i="1" s="1"/>
  <c r="AQ107" i="1"/>
  <c r="AT269" i="1"/>
  <c r="AT594" i="1" s="1"/>
  <c r="AU269" i="1"/>
  <c r="AU594" i="1" s="1"/>
  <c r="AW107" i="1"/>
  <c r="AW435" i="1" s="1"/>
  <c r="AV107" i="1"/>
  <c r="AV435" i="1" s="1"/>
  <c r="AT106" i="1"/>
  <c r="AT434" i="1" s="1"/>
  <c r="AU106" i="1"/>
  <c r="AU434" i="1" s="1"/>
  <c r="AW270" i="1"/>
  <c r="AW595" i="1" s="1"/>
  <c r="AV270" i="1"/>
  <c r="AV595" i="1" s="1"/>
  <c r="S107" i="1"/>
  <c r="P107" i="1"/>
  <c r="J107" i="1"/>
  <c r="K107" i="1" s="1"/>
  <c r="A109" i="1"/>
  <c r="I108" i="1"/>
  <c r="B108" i="1"/>
  <c r="C108" i="1"/>
  <c r="D108" i="1"/>
  <c r="G108" i="1"/>
  <c r="L108" i="1" s="1"/>
  <c r="F108" i="1"/>
  <c r="H108" i="1"/>
  <c r="E108" i="1"/>
  <c r="M108" i="1" l="1"/>
  <c r="N108" i="1"/>
  <c r="O108" i="1" s="1"/>
  <c r="AX106" i="1"/>
  <c r="AX434" i="1" s="1"/>
  <c r="AY106" i="1"/>
  <c r="AY434" i="1" s="1"/>
  <c r="AX271" i="1"/>
  <c r="AY271" i="1"/>
  <c r="AY596" i="1" s="1"/>
  <c r="AX433" i="1"/>
  <c r="AT107" i="1"/>
  <c r="AU107" i="1"/>
  <c r="AU435" i="1" s="1"/>
  <c r="AV108" i="1"/>
  <c r="AV436" i="1" s="1"/>
  <c r="AW108" i="1"/>
  <c r="AW436" i="1" s="1"/>
  <c r="AL108" i="1"/>
  <c r="AN108" i="1" s="1"/>
  <c r="AM108" i="1"/>
  <c r="AU270" i="1"/>
  <c r="AU595" i="1" s="1"/>
  <c r="AT270" i="1"/>
  <c r="AV271" i="1"/>
  <c r="AV596" i="1" s="1"/>
  <c r="AW271" i="1"/>
  <c r="AW596" i="1" s="1"/>
  <c r="AP108" i="1"/>
  <c r="AR108" i="1" s="1"/>
  <c r="AQ108" i="1"/>
  <c r="S108" i="1"/>
  <c r="P108" i="1"/>
  <c r="J108" i="1"/>
  <c r="K108" i="1" s="1"/>
  <c r="A110" i="1"/>
  <c r="I109" i="1"/>
  <c r="D109" i="1"/>
  <c r="B109" i="1"/>
  <c r="C109" i="1"/>
  <c r="F109" i="1"/>
  <c r="H109" i="1"/>
  <c r="G109" i="1"/>
  <c r="L109" i="1" s="1"/>
  <c r="E109" i="1"/>
  <c r="M109" i="1" l="1"/>
  <c r="N109" i="1"/>
  <c r="O109" i="1" s="1"/>
  <c r="AX107" i="1"/>
  <c r="AX435" i="1" s="1"/>
  <c r="AY107" i="1"/>
  <c r="AY435" i="1" s="1"/>
  <c r="AX272" i="1"/>
  <c r="AX597" i="1" s="1"/>
  <c r="AY272" i="1"/>
  <c r="AY597" i="1" s="1"/>
  <c r="AX596" i="1"/>
  <c r="AV109" i="1"/>
  <c r="AV437" i="1" s="1"/>
  <c r="AW109" i="1"/>
  <c r="AW437" i="1" s="1"/>
  <c r="AT271" i="1"/>
  <c r="AT596" i="1" s="1"/>
  <c r="AU271" i="1"/>
  <c r="AU596" i="1" s="1"/>
  <c r="AT108" i="1"/>
  <c r="AT436" i="1" s="1"/>
  <c r="AU108" i="1"/>
  <c r="AU436" i="1" s="1"/>
  <c r="AW272" i="1"/>
  <c r="AW597" i="1" s="1"/>
  <c r="AV272" i="1"/>
  <c r="AV597" i="1" s="1"/>
  <c r="AP109" i="1"/>
  <c r="AR109" i="1" s="1"/>
  <c r="AQ109" i="1"/>
  <c r="AL109" i="1"/>
  <c r="AM109" i="1"/>
  <c r="AT595" i="1"/>
  <c r="AT435" i="1"/>
  <c r="S109" i="1"/>
  <c r="P109" i="1"/>
  <c r="J109" i="1"/>
  <c r="K109" i="1" s="1"/>
  <c r="A111" i="1"/>
  <c r="I110" i="1"/>
  <c r="D110" i="1"/>
  <c r="B110" i="1"/>
  <c r="C110" i="1"/>
  <c r="E110" i="1"/>
  <c r="H110" i="1"/>
  <c r="F110" i="1"/>
  <c r="G110" i="1"/>
  <c r="L110" i="1" s="1"/>
  <c r="M110" i="1" l="1"/>
  <c r="N110" i="1"/>
  <c r="O110" i="1" s="1"/>
  <c r="AY108" i="1"/>
  <c r="AY436" i="1" s="1"/>
  <c r="AX108" i="1"/>
  <c r="AX273" i="1"/>
  <c r="AX598" i="1" s="1"/>
  <c r="AY273" i="1"/>
  <c r="AY598" i="1" s="1"/>
  <c r="AW273" i="1"/>
  <c r="AW598" i="1" s="1"/>
  <c r="AV273" i="1"/>
  <c r="AV598" i="1" s="1"/>
  <c r="AT109" i="1"/>
  <c r="AU109" i="1"/>
  <c r="AU437" i="1" s="1"/>
  <c r="AP110" i="1"/>
  <c r="AR110" i="1" s="1"/>
  <c r="AQ110" i="1"/>
  <c r="AT272" i="1"/>
  <c r="AU272" i="1"/>
  <c r="AU597" i="1" s="1"/>
  <c r="AL110" i="1"/>
  <c r="AN110" i="1" s="1"/>
  <c r="AM110" i="1"/>
  <c r="AV110" i="1"/>
  <c r="AV438" i="1" s="1"/>
  <c r="AW110" i="1"/>
  <c r="AW438" i="1" s="1"/>
  <c r="AN109" i="1"/>
  <c r="S110" i="1"/>
  <c r="P110" i="1"/>
  <c r="J110" i="1"/>
  <c r="K110" i="1" s="1"/>
  <c r="A112" i="1"/>
  <c r="I111" i="1"/>
  <c r="D111" i="1"/>
  <c r="B111" i="1"/>
  <c r="C111" i="1"/>
  <c r="E111" i="1"/>
  <c r="G111" i="1"/>
  <c r="L111" i="1" s="1"/>
  <c r="F111" i="1"/>
  <c r="H111" i="1"/>
  <c r="M111" i="1" l="1"/>
  <c r="N111" i="1"/>
  <c r="AY109" i="1"/>
  <c r="AY437" i="1" s="1"/>
  <c r="AX109" i="1"/>
  <c r="AX437" i="1" s="1"/>
  <c r="AY274" i="1"/>
  <c r="AY599" i="1" s="1"/>
  <c r="AX274" i="1"/>
  <c r="AX436" i="1"/>
  <c r="AT597" i="1"/>
  <c r="AT110" i="1"/>
  <c r="AT438" i="1" s="1"/>
  <c r="AU110" i="1"/>
  <c r="AU438" i="1" s="1"/>
  <c r="AW111" i="1"/>
  <c r="AW439" i="1" s="1"/>
  <c r="AV111" i="1"/>
  <c r="AV439" i="1" s="1"/>
  <c r="AW274" i="1"/>
  <c r="AW599" i="1" s="1"/>
  <c r="AV274" i="1"/>
  <c r="AV599" i="1" s="1"/>
  <c r="AT273" i="1"/>
  <c r="AT598" i="1" s="1"/>
  <c r="AU273" i="1"/>
  <c r="AU598" i="1" s="1"/>
  <c r="AT437" i="1"/>
  <c r="AL111" i="1"/>
  <c r="AN111" i="1" s="1"/>
  <c r="AM111" i="1"/>
  <c r="AO111" i="1" s="1"/>
  <c r="AP111" i="1"/>
  <c r="AR111" i="1" s="1"/>
  <c r="AQ111" i="1"/>
  <c r="S111" i="1"/>
  <c r="P111" i="1"/>
  <c r="J111" i="1"/>
  <c r="K111" i="1" s="1"/>
  <c r="A113" i="1"/>
  <c r="I112" i="1"/>
  <c r="B112" i="1"/>
  <c r="D112" i="1"/>
  <c r="C112" i="1"/>
  <c r="F112" i="1"/>
  <c r="G112" i="1"/>
  <c r="L112" i="1" s="1"/>
  <c r="E112" i="1"/>
  <c r="H112" i="1"/>
  <c r="M112" i="1" l="1"/>
  <c r="N112" i="1"/>
  <c r="O112" i="1" s="1"/>
  <c r="O111" i="1"/>
  <c r="AY275" i="1" s="1"/>
  <c r="AY600" i="1" s="1"/>
  <c r="AX111" i="1"/>
  <c r="AX439" i="1" s="1"/>
  <c r="AX110" i="1"/>
  <c r="AY110" i="1"/>
  <c r="AY438" i="1" s="1"/>
  <c r="AX599" i="1"/>
  <c r="AP112" i="1"/>
  <c r="AR112" i="1" s="1"/>
  <c r="AQ112" i="1"/>
  <c r="AU274" i="1"/>
  <c r="AU599" i="1" s="1"/>
  <c r="AT274" i="1"/>
  <c r="AL112" i="1"/>
  <c r="AN112" i="1" s="1"/>
  <c r="AM112" i="1"/>
  <c r="AO112" i="1" s="1"/>
  <c r="AT111" i="1"/>
  <c r="AU111" i="1"/>
  <c r="AU439" i="1" s="1"/>
  <c r="AV112" i="1"/>
  <c r="AV440" i="1" s="1"/>
  <c r="AW112" i="1"/>
  <c r="AW440" i="1" s="1"/>
  <c r="AW275" i="1"/>
  <c r="AW600" i="1" s="1"/>
  <c r="AV275" i="1"/>
  <c r="AV600" i="1" s="1"/>
  <c r="S112" i="1"/>
  <c r="P112" i="1"/>
  <c r="J112" i="1"/>
  <c r="K112" i="1" s="1"/>
  <c r="A114" i="1"/>
  <c r="I113" i="1"/>
  <c r="C113" i="1"/>
  <c r="D113" i="1"/>
  <c r="B113" i="1"/>
  <c r="F113" i="1"/>
  <c r="E113" i="1"/>
  <c r="H113" i="1"/>
  <c r="G113" i="1"/>
  <c r="L113" i="1" s="1"/>
  <c r="M113" i="1" l="1"/>
  <c r="AX275" i="1"/>
  <c r="AX600" i="1" s="1"/>
  <c r="N113" i="1"/>
  <c r="O113" i="1" s="1"/>
  <c r="AY111" i="1"/>
  <c r="AY439" i="1" s="1"/>
  <c r="AX276" i="1"/>
  <c r="AY276" i="1"/>
  <c r="AY601" i="1" s="1"/>
  <c r="AX438" i="1"/>
  <c r="AV113" i="1"/>
  <c r="AV441" i="1" s="1"/>
  <c r="AW113" i="1"/>
  <c r="AW441" i="1" s="1"/>
  <c r="AT112" i="1"/>
  <c r="AT440" i="1" s="1"/>
  <c r="AU112" i="1"/>
  <c r="AU440" i="1" s="1"/>
  <c r="AW276" i="1"/>
  <c r="AW601" i="1" s="1"/>
  <c r="AV276" i="1"/>
  <c r="AV601" i="1" s="1"/>
  <c r="AT599" i="1"/>
  <c r="AP113" i="1"/>
  <c r="AR113" i="1" s="1"/>
  <c r="AQ113" i="1"/>
  <c r="AT439" i="1"/>
  <c r="AT275" i="1"/>
  <c r="AT600" i="1" s="1"/>
  <c r="AU275" i="1"/>
  <c r="AU600" i="1" s="1"/>
  <c r="AL113" i="1"/>
  <c r="AN113" i="1" s="1"/>
  <c r="AM113" i="1"/>
  <c r="AO113" i="1" s="1"/>
  <c r="P113" i="1"/>
  <c r="S113" i="1"/>
  <c r="J113" i="1"/>
  <c r="K113" i="1" s="1"/>
  <c r="A115" i="1"/>
  <c r="I114" i="1"/>
  <c r="C114" i="1"/>
  <c r="D114" i="1"/>
  <c r="B114" i="1"/>
  <c r="E114" i="1"/>
  <c r="G114" i="1"/>
  <c r="L114" i="1" s="1"/>
  <c r="F114" i="1"/>
  <c r="H114" i="1"/>
  <c r="M114" i="1" l="1"/>
  <c r="N114" i="1"/>
  <c r="O114" i="1" s="1"/>
  <c r="AX112" i="1"/>
  <c r="AY112" i="1"/>
  <c r="AY440" i="1" s="1"/>
  <c r="AX277" i="1"/>
  <c r="AX602" i="1" s="1"/>
  <c r="AY277" i="1"/>
  <c r="AY602" i="1" s="1"/>
  <c r="AX601" i="1"/>
  <c r="AV277" i="1"/>
  <c r="AV602" i="1" s="1"/>
  <c r="AW277" i="1"/>
  <c r="AW602" i="1" s="1"/>
  <c r="AT276" i="1"/>
  <c r="AU276" i="1"/>
  <c r="AU601" i="1" s="1"/>
  <c r="AL114" i="1"/>
  <c r="AN114" i="1" s="1"/>
  <c r="AM114" i="1"/>
  <c r="AO114" i="1" s="1"/>
  <c r="AP114" i="1"/>
  <c r="AR114" i="1" s="1"/>
  <c r="AQ114" i="1"/>
  <c r="AT113" i="1"/>
  <c r="AU113" i="1"/>
  <c r="AU441" i="1" s="1"/>
  <c r="AV114" i="1"/>
  <c r="AV442" i="1" s="1"/>
  <c r="AW114" i="1"/>
  <c r="AW442" i="1" s="1"/>
  <c r="S114" i="1"/>
  <c r="P114" i="1"/>
  <c r="J114" i="1"/>
  <c r="K114" i="1" s="1"/>
  <c r="A116" i="1"/>
  <c r="I115" i="1"/>
  <c r="D115" i="1"/>
  <c r="B115" i="1"/>
  <c r="C115" i="1"/>
  <c r="F115" i="1"/>
  <c r="E115" i="1"/>
  <c r="H115" i="1"/>
  <c r="G115" i="1"/>
  <c r="L115" i="1" s="1"/>
  <c r="M115" i="1" l="1"/>
  <c r="N115" i="1"/>
  <c r="O115" i="1" s="1"/>
  <c r="AX113" i="1"/>
  <c r="AX441" i="1" s="1"/>
  <c r="AY113" i="1"/>
  <c r="AY441" i="1" s="1"/>
  <c r="AY278" i="1"/>
  <c r="AY603" i="1" s="1"/>
  <c r="AX278" i="1"/>
  <c r="AX603" i="1" s="1"/>
  <c r="AX440" i="1"/>
  <c r="AP115" i="1"/>
  <c r="AR115" i="1" s="1"/>
  <c r="AQ115" i="1"/>
  <c r="AT277" i="1"/>
  <c r="AT602" i="1" s="1"/>
  <c r="AU277" i="1"/>
  <c r="AU602" i="1" s="1"/>
  <c r="AL115" i="1"/>
  <c r="AN115" i="1" s="1"/>
  <c r="AM115" i="1"/>
  <c r="AO115" i="1" s="1"/>
  <c r="AW115" i="1"/>
  <c r="AW443" i="1" s="1"/>
  <c r="AV115" i="1"/>
  <c r="AV443" i="1" s="1"/>
  <c r="AT114" i="1"/>
  <c r="AT442" i="1" s="1"/>
  <c r="AU114" i="1"/>
  <c r="AU442" i="1" s="1"/>
  <c r="AW278" i="1"/>
  <c r="AW603" i="1" s="1"/>
  <c r="AV278" i="1"/>
  <c r="AV603" i="1" s="1"/>
  <c r="AT601" i="1"/>
  <c r="AT441" i="1"/>
  <c r="S115" i="1"/>
  <c r="P115" i="1"/>
  <c r="J115" i="1"/>
  <c r="K115" i="1" s="1"/>
  <c r="A117" i="1"/>
  <c r="I116" i="1"/>
  <c r="D116" i="1"/>
  <c r="C116" i="1"/>
  <c r="B116" i="1"/>
  <c r="G116" i="1"/>
  <c r="L116" i="1" s="1"/>
  <c r="E116" i="1"/>
  <c r="F116" i="1"/>
  <c r="H116" i="1"/>
  <c r="M116" i="1" l="1"/>
  <c r="N116" i="1"/>
  <c r="O116" i="1" s="1"/>
  <c r="AY114" i="1"/>
  <c r="AY442" i="1" s="1"/>
  <c r="AX114" i="1"/>
  <c r="AX279" i="1"/>
  <c r="AY279" i="1"/>
  <c r="AY604" i="1" s="1"/>
  <c r="AV116" i="1"/>
  <c r="AV444" i="1" s="1"/>
  <c r="AW116" i="1"/>
  <c r="AW444" i="1" s="1"/>
  <c r="AU278" i="1"/>
  <c r="AU603" i="1" s="1"/>
  <c r="AT278" i="1"/>
  <c r="AP116" i="1"/>
  <c r="AR116" i="1" s="1"/>
  <c r="AQ116" i="1"/>
  <c r="AL116" i="1"/>
  <c r="AN116" i="1" s="1"/>
  <c r="AM116" i="1"/>
  <c r="AO116" i="1" s="1"/>
  <c r="AT115" i="1"/>
  <c r="AU115" i="1"/>
  <c r="AU443" i="1" s="1"/>
  <c r="AV279" i="1"/>
  <c r="AV604" i="1" s="1"/>
  <c r="AW279" i="1"/>
  <c r="AW604" i="1" s="1"/>
  <c r="S116" i="1"/>
  <c r="P116" i="1"/>
  <c r="J116" i="1"/>
  <c r="K116" i="1" s="1"/>
  <c r="A118" i="1"/>
  <c r="I117" i="1"/>
  <c r="C117" i="1"/>
  <c r="D117" i="1"/>
  <c r="B117" i="1"/>
  <c r="E117" i="1"/>
  <c r="F117" i="1"/>
  <c r="G117" i="1"/>
  <c r="L117" i="1" s="1"/>
  <c r="H117" i="1"/>
  <c r="M117" i="1" l="1"/>
  <c r="N117" i="1"/>
  <c r="O117" i="1" s="1"/>
  <c r="AX280" i="1"/>
  <c r="AX605" i="1" s="1"/>
  <c r="AY280" i="1"/>
  <c r="AY605" i="1" s="1"/>
  <c r="AX115" i="1"/>
  <c r="AY115" i="1"/>
  <c r="AY443" i="1" s="1"/>
  <c r="AX442" i="1"/>
  <c r="AX604" i="1"/>
  <c r="AP117" i="1"/>
  <c r="AR117" i="1" s="1"/>
  <c r="AQ117" i="1"/>
  <c r="AT116" i="1"/>
  <c r="AT444" i="1" s="1"/>
  <c r="AU116" i="1"/>
  <c r="AU444" i="1" s="1"/>
  <c r="AV117" i="1"/>
  <c r="AV445" i="1" s="1"/>
  <c r="AW117" i="1"/>
  <c r="AW445" i="1" s="1"/>
  <c r="AT603" i="1"/>
  <c r="AW280" i="1"/>
  <c r="AW605" i="1" s="1"/>
  <c r="AV280" i="1"/>
  <c r="AV605" i="1" s="1"/>
  <c r="AT279" i="1"/>
  <c r="AT604" i="1" s="1"/>
  <c r="AU279" i="1"/>
  <c r="AU604" i="1" s="1"/>
  <c r="AL117" i="1"/>
  <c r="AN117" i="1" s="1"/>
  <c r="AM117" i="1"/>
  <c r="AO117" i="1" s="1"/>
  <c r="AT443" i="1"/>
  <c r="P117" i="1"/>
  <c r="S117" i="1"/>
  <c r="J117" i="1"/>
  <c r="K117" i="1" s="1"/>
  <c r="A119" i="1"/>
  <c r="I118" i="1"/>
  <c r="D118" i="1"/>
  <c r="C118" i="1"/>
  <c r="B118" i="1"/>
  <c r="F118" i="1"/>
  <c r="H118" i="1"/>
  <c r="E118" i="1"/>
  <c r="G118" i="1"/>
  <c r="L118" i="1" s="1"/>
  <c r="M118" i="1" l="1"/>
  <c r="N118" i="1"/>
  <c r="O118" i="1" s="1"/>
  <c r="AX116" i="1"/>
  <c r="AX444" i="1" s="1"/>
  <c r="AY116" i="1"/>
  <c r="AY444" i="1" s="1"/>
  <c r="AX281" i="1"/>
  <c r="AY281" i="1"/>
  <c r="AY606" i="1" s="1"/>
  <c r="AX443" i="1"/>
  <c r="AM118" i="1"/>
  <c r="AO118" i="1" s="1"/>
  <c r="AL118" i="1"/>
  <c r="AN118" i="1" s="1"/>
  <c r="AT280" i="1"/>
  <c r="AU280" i="1"/>
  <c r="AU605" i="1" s="1"/>
  <c r="AP118" i="1"/>
  <c r="AR118" i="1" s="1"/>
  <c r="AQ118" i="1"/>
  <c r="AV118" i="1"/>
  <c r="AV446" i="1" s="1"/>
  <c r="AW118" i="1"/>
  <c r="AW446" i="1" s="1"/>
  <c r="AT117" i="1"/>
  <c r="AU117" i="1"/>
  <c r="AU445" i="1" s="1"/>
  <c r="AW281" i="1"/>
  <c r="AW606" i="1" s="1"/>
  <c r="AV281" i="1"/>
  <c r="AV606" i="1" s="1"/>
  <c r="S118" i="1"/>
  <c r="P118" i="1"/>
  <c r="J118" i="1"/>
  <c r="K118" i="1" s="1"/>
  <c r="A120" i="1"/>
  <c r="I119" i="1"/>
  <c r="B119" i="1"/>
  <c r="C119" i="1"/>
  <c r="D119" i="1"/>
  <c r="F119" i="1"/>
  <c r="E119" i="1"/>
  <c r="G119" i="1"/>
  <c r="L119" i="1" s="1"/>
  <c r="H119" i="1"/>
  <c r="M119" i="1" l="1"/>
  <c r="N119" i="1"/>
  <c r="O119" i="1" s="1"/>
  <c r="AX117" i="1"/>
  <c r="AX445" i="1" s="1"/>
  <c r="AY117" i="1"/>
  <c r="AY445" i="1" s="1"/>
  <c r="AY282" i="1"/>
  <c r="AY607" i="1" s="1"/>
  <c r="AX282" i="1"/>
  <c r="AX607" i="1" s="1"/>
  <c r="AX606" i="1"/>
  <c r="AW119" i="1"/>
  <c r="AW447" i="1" s="1"/>
  <c r="AV119" i="1"/>
  <c r="AV447" i="1" s="1"/>
  <c r="AW282" i="1"/>
  <c r="AW607" i="1" s="1"/>
  <c r="AV282" i="1"/>
  <c r="AV607" i="1" s="1"/>
  <c r="AT281" i="1"/>
  <c r="AT606" i="1" s="1"/>
  <c r="AU281" i="1"/>
  <c r="AU606" i="1" s="1"/>
  <c r="AT605" i="1"/>
  <c r="AT118" i="1"/>
  <c r="AT446" i="1" s="1"/>
  <c r="AU118" i="1"/>
  <c r="AU446" i="1" s="1"/>
  <c r="AL119" i="1"/>
  <c r="AN119" i="1" s="1"/>
  <c r="AM119" i="1"/>
  <c r="AO119" i="1" s="1"/>
  <c r="AP119" i="1"/>
  <c r="AR119" i="1" s="1"/>
  <c r="AQ119" i="1"/>
  <c r="AT445" i="1"/>
  <c r="P119" i="1"/>
  <c r="S119" i="1"/>
  <c r="J119" i="1"/>
  <c r="K119" i="1" s="1"/>
  <c r="I120" i="1"/>
  <c r="C120" i="1"/>
  <c r="B120" i="1"/>
  <c r="D120" i="1"/>
  <c r="G120" i="1"/>
  <c r="L120" i="1" s="1"/>
  <c r="F120" i="1"/>
  <c r="E120" i="1"/>
  <c r="H120" i="1"/>
  <c r="A121" i="1"/>
  <c r="M120" i="1" l="1"/>
  <c r="N120" i="1"/>
  <c r="O120" i="1" s="1"/>
  <c r="AY118" i="1"/>
  <c r="AY446" i="1" s="1"/>
  <c r="AX118" i="1"/>
  <c r="AX283" i="1"/>
  <c r="AY283" i="1"/>
  <c r="AY608" i="1" s="1"/>
  <c r="AU282" i="1"/>
  <c r="AU607" i="1" s="1"/>
  <c r="AT282" i="1"/>
  <c r="AV120" i="1"/>
  <c r="AV448" i="1" s="1"/>
  <c r="AW120" i="1"/>
  <c r="AW448" i="1" s="1"/>
  <c r="AL120" i="1"/>
  <c r="AN120" i="1" s="1"/>
  <c r="AM120" i="1"/>
  <c r="AO120" i="1" s="1"/>
  <c r="AP120" i="1"/>
  <c r="AR120" i="1" s="1"/>
  <c r="AQ120" i="1"/>
  <c r="AU119" i="1"/>
  <c r="AU447" i="1" s="1"/>
  <c r="AT119" i="1"/>
  <c r="AW283" i="1"/>
  <c r="AW608" i="1" s="1"/>
  <c r="AV283" i="1"/>
  <c r="AV608" i="1" s="1"/>
  <c r="P120" i="1"/>
  <c r="S120" i="1"/>
  <c r="J120" i="1"/>
  <c r="K120" i="1" s="1"/>
  <c r="A122" i="1"/>
  <c r="I121" i="1"/>
  <c r="C121" i="1"/>
  <c r="B121" i="1"/>
  <c r="D121" i="1"/>
  <c r="F121" i="1"/>
  <c r="E121" i="1"/>
  <c r="G121" i="1"/>
  <c r="L121" i="1" s="1"/>
  <c r="H121" i="1"/>
  <c r="M121" i="1" l="1"/>
  <c r="N121" i="1"/>
  <c r="O121" i="1" s="1"/>
  <c r="AX119" i="1"/>
  <c r="AX447" i="1" s="1"/>
  <c r="AY119" i="1"/>
  <c r="AY447" i="1" s="1"/>
  <c r="AX284" i="1"/>
  <c r="AX609" i="1" s="1"/>
  <c r="AY284" i="1"/>
  <c r="AY609" i="1" s="1"/>
  <c r="AX446" i="1"/>
  <c r="AX608" i="1"/>
  <c r="AT120" i="1"/>
  <c r="AT448" i="1" s="1"/>
  <c r="AU120" i="1"/>
  <c r="AU448" i="1" s="1"/>
  <c r="AW284" i="1"/>
  <c r="AW609" i="1" s="1"/>
  <c r="AV284" i="1"/>
  <c r="AV609" i="1" s="1"/>
  <c r="AP121" i="1"/>
  <c r="AR121" i="1" s="1"/>
  <c r="AQ121" i="1"/>
  <c r="AV121" i="1"/>
  <c r="AV449" i="1" s="1"/>
  <c r="AW121" i="1"/>
  <c r="AW449" i="1" s="1"/>
  <c r="AL121" i="1"/>
  <c r="AM121" i="1"/>
  <c r="AO121" i="1" s="1"/>
  <c r="AT283" i="1"/>
  <c r="AT608" i="1" s="1"/>
  <c r="AU283" i="1"/>
  <c r="AU608" i="1" s="1"/>
  <c r="AT447" i="1"/>
  <c r="AT607" i="1"/>
  <c r="S121" i="1"/>
  <c r="P121" i="1"/>
  <c r="J121" i="1"/>
  <c r="K121" i="1" s="1"/>
  <c r="A123" i="1"/>
  <c r="I122" i="1"/>
  <c r="D122" i="1"/>
  <c r="B122" i="1"/>
  <c r="C122" i="1"/>
  <c r="G122" i="1"/>
  <c r="L122" i="1" s="1"/>
  <c r="E122" i="1"/>
  <c r="F122" i="1"/>
  <c r="H122" i="1"/>
  <c r="M122" i="1" l="1"/>
  <c r="N122" i="1"/>
  <c r="O122" i="1" s="1"/>
  <c r="AY120" i="1"/>
  <c r="AY448" i="1" s="1"/>
  <c r="AX120" i="1"/>
  <c r="AX285" i="1"/>
  <c r="AX610" i="1" s="1"/>
  <c r="AY285" i="1"/>
  <c r="AY610" i="1" s="1"/>
  <c r="AL122" i="1"/>
  <c r="AN122" i="1" s="1"/>
  <c r="AM122" i="1"/>
  <c r="AO122" i="1" s="1"/>
  <c r="AV285" i="1"/>
  <c r="AV610" i="1" s="1"/>
  <c r="AW285" i="1"/>
  <c r="AW610" i="1" s="1"/>
  <c r="AT121" i="1"/>
  <c r="AU121" i="1"/>
  <c r="AU449" i="1" s="1"/>
  <c r="AV122" i="1"/>
  <c r="AV450" i="1" s="1"/>
  <c r="AW122" i="1"/>
  <c r="AW450" i="1" s="1"/>
  <c r="AT284" i="1"/>
  <c r="AU284" i="1"/>
  <c r="AU609" i="1" s="1"/>
  <c r="AP122" i="1"/>
  <c r="AR122" i="1" s="1"/>
  <c r="AQ122" i="1"/>
  <c r="AN121" i="1"/>
  <c r="S122" i="1"/>
  <c r="P122" i="1"/>
  <c r="J122" i="1"/>
  <c r="K122" i="1" s="1"/>
  <c r="A124" i="1"/>
  <c r="I123" i="1"/>
  <c r="C123" i="1"/>
  <c r="B123" i="1"/>
  <c r="D123" i="1"/>
  <c r="E123" i="1"/>
  <c r="F123" i="1"/>
  <c r="H123" i="1"/>
  <c r="G123" i="1"/>
  <c r="L123" i="1" s="1"/>
  <c r="M123" i="1" l="1"/>
  <c r="N123" i="1"/>
  <c r="AX121" i="1"/>
  <c r="AX449" i="1" s="1"/>
  <c r="AY121" i="1"/>
  <c r="AY449" i="1" s="1"/>
  <c r="AY286" i="1"/>
  <c r="AY611" i="1" s="1"/>
  <c r="AX286" i="1"/>
  <c r="AX448" i="1"/>
  <c r="AT122" i="1"/>
  <c r="AT450" i="1" s="1"/>
  <c r="AU122" i="1"/>
  <c r="AU450" i="1" s="1"/>
  <c r="AW123" i="1"/>
  <c r="AW451" i="1" s="1"/>
  <c r="AV123" i="1"/>
  <c r="AV451" i="1" s="1"/>
  <c r="AT449" i="1"/>
  <c r="AW286" i="1"/>
  <c r="AW611" i="1" s="1"/>
  <c r="AV286" i="1"/>
  <c r="AV611" i="1" s="1"/>
  <c r="AT285" i="1"/>
  <c r="AT610" i="1" s="1"/>
  <c r="AU285" i="1"/>
  <c r="AU610" i="1" s="1"/>
  <c r="AL123" i="1"/>
  <c r="AN123" i="1" s="1"/>
  <c r="AM123" i="1"/>
  <c r="AO123" i="1" s="1"/>
  <c r="AP123" i="1"/>
  <c r="AR123" i="1" s="1"/>
  <c r="AQ123" i="1"/>
  <c r="AT609" i="1"/>
  <c r="S123" i="1"/>
  <c r="P123" i="1"/>
  <c r="J123" i="1"/>
  <c r="K123" i="1" s="1"/>
  <c r="A125" i="1"/>
  <c r="I124" i="1"/>
  <c r="D124" i="1"/>
  <c r="C124" i="1"/>
  <c r="B124" i="1"/>
  <c r="E124" i="1"/>
  <c r="F124" i="1"/>
  <c r="H124" i="1"/>
  <c r="G124" i="1"/>
  <c r="L124" i="1" s="1"/>
  <c r="M124" i="1" l="1"/>
  <c r="O123" i="1"/>
  <c r="AX287" i="1" s="1"/>
  <c r="AX612" i="1" s="1"/>
  <c r="N124" i="1"/>
  <c r="O124" i="1" s="1"/>
  <c r="AX123" i="1"/>
  <c r="AX451" i="1" s="1"/>
  <c r="AX122" i="1"/>
  <c r="AY122" i="1"/>
  <c r="AY450" i="1" s="1"/>
  <c r="AX611" i="1"/>
  <c r="AL124" i="1"/>
  <c r="AN124" i="1" s="1"/>
  <c r="AM124" i="1"/>
  <c r="AO124" i="1" s="1"/>
  <c r="AT123" i="1"/>
  <c r="AU123" i="1"/>
  <c r="AU451" i="1" s="1"/>
  <c r="AP124" i="1"/>
  <c r="AR124" i="1" s="1"/>
  <c r="AQ124" i="1"/>
  <c r="AV124" i="1"/>
  <c r="AV452" i="1" s="1"/>
  <c r="AW124" i="1"/>
  <c r="AW452" i="1" s="1"/>
  <c r="AV287" i="1"/>
  <c r="AV612" i="1" s="1"/>
  <c r="AW287" i="1"/>
  <c r="AW612" i="1" s="1"/>
  <c r="AU286" i="1"/>
  <c r="AU611" i="1" s="1"/>
  <c r="AT286" i="1"/>
  <c r="S124" i="1"/>
  <c r="P124" i="1"/>
  <c r="J124" i="1"/>
  <c r="K124" i="1" s="1"/>
  <c r="A126" i="1"/>
  <c r="I125" i="1"/>
  <c r="D125" i="1"/>
  <c r="C125" i="1"/>
  <c r="B125" i="1"/>
  <c r="F125" i="1"/>
  <c r="E125" i="1"/>
  <c r="G125" i="1"/>
  <c r="L125" i="1" s="1"/>
  <c r="H125" i="1"/>
  <c r="M125" i="1" l="1"/>
  <c r="AY287" i="1"/>
  <c r="AY612" i="1" s="1"/>
  <c r="N125" i="1"/>
  <c r="O125" i="1" s="1"/>
  <c r="AY123" i="1"/>
  <c r="AY451" i="1" s="1"/>
  <c r="AX288" i="1"/>
  <c r="AY288" i="1"/>
  <c r="AY613" i="1" s="1"/>
  <c r="AX450" i="1"/>
  <c r="AT611" i="1"/>
  <c r="AT451" i="1"/>
  <c r="AT124" i="1"/>
  <c r="AT452" i="1" s="1"/>
  <c r="AU124" i="1"/>
  <c r="AU452" i="1" s="1"/>
  <c r="AT287" i="1"/>
  <c r="AT612" i="1" s="1"/>
  <c r="AU287" i="1"/>
  <c r="AU612" i="1" s="1"/>
  <c r="AP125" i="1"/>
  <c r="AR125" i="1" s="1"/>
  <c r="AQ125" i="1"/>
  <c r="AV125" i="1"/>
  <c r="AV453" i="1" s="1"/>
  <c r="AW125" i="1"/>
  <c r="AW453" i="1" s="1"/>
  <c r="AW288" i="1"/>
  <c r="AW613" i="1" s="1"/>
  <c r="AV288" i="1"/>
  <c r="AV613" i="1" s="1"/>
  <c r="AL125" i="1"/>
  <c r="AN125" i="1" s="1"/>
  <c r="AM125" i="1"/>
  <c r="AO125" i="1" s="1"/>
  <c r="S125" i="1"/>
  <c r="P125" i="1"/>
  <c r="J125" i="1"/>
  <c r="K125" i="1" s="1"/>
  <c r="A127" i="1"/>
  <c r="I126" i="1"/>
  <c r="B126" i="1"/>
  <c r="C126" i="1"/>
  <c r="D126" i="1"/>
  <c r="H126" i="1"/>
  <c r="F126" i="1"/>
  <c r="E126" i="1"/>
  <c r="G126" i="1"/>
  <c r="L126" i="1" s="1"/>
  <c r="M126" i="1" l="1"/>
  <c r="N126" i="1"/>
  <c r="O126" i="1" s="1"/>
  <c r="AX289" i="1"/>
  <c r="AX614" i="1" s="1"/>
  <c r="AY289" i="1"/>
  <c r="AY614" i="1" s="1"/>
  <c r="AX124" i="1"/>
  <c r="AY124" i="1"/>
  <c r="AY452" i="1" s="1"/>
  <c r="AX613" i="1"/>
  <c r="AW289" i="1"/>
  <c r="AW614" i="1" s="1"/>
  <c r="AV289" i="1"/>
  <c r="AV614" i="1" s="1"/>
  <c r="AT288" i="1"/>
  <c r="AT613" i="1" s="1"/>
  <c r="AU288" i="1"/>
  <c r="AU613" i="1" s="1"/>
  <c r="AM126" i="1"/>
  <c r="AO126" i="1" s="1"/>
  <c r="AL126" i="1"/>
  <c r="AN126" i="1" s="1"/>
  <c r="AP126" i="1"/>
  <c r="AR126" i="1" s="1"/>
  <c r="AQ126" i="1"/>
  <c r="AV126" i="1"/>
  <c r="AV454" i="1" s="1"/>
  <c r="AW126" i="1"/>
  <c r="AW454" i="1" s="1"/>
  <c r="AT125" i="1"/>
  <c r="AT453" i="1" s="1"/>
  <c r="AU125" i="1"/>
  <c r="AU453" i="1" s="1"/>
  <c r="S126" i="1"/>
  <c r="P126" i="1"/>
  <c r="J126" i="1"/>
  <c r="K126" i="1" s="1"/>
  <c r="A128" i="1"/>
  <c r="I127" i="1"/>
  <c r="D127" i="1"/>
  <c r="B127" i="1"/>
  <c r="C127" i="1"/>
  <c r="G127" i="1"/>
  <c r="L127" i="1" s="1"/>
  <c r="H127" i="1"/>
  <c r="F127" i="1"/>
  <c r="E127" i="1"/>
  <c r="M127" i="1" l="1"/>
  <c r="N127" i="1"/>
  <c r="O127" i="1" s="1"/>
  <c r="AY125" i="1"/>
  <c r="AY453" i="1" s="1"/>
  <c r="AX125" i="1"/>
  <c r="AY290" i="1"/>
  <c r="AY615" i="1" s="1"/>
  <c r="AX290" i="1"/>
  <c r="AX452" i="1"/>
  <c r="AL127" i="1"/>
  <c r="AN127" i="1" s="1"/>
  <c r="AM127" i="1"/>
  <c r="AO127" i="1" s="1"/>
  <c r="AT126" i="1"/>
  <c r="AT454" i="1" s="1"/>
  <c r="AU126" i="1"/>
  <c r="AU454" i="1" s="1"/>
  <c r="AW127" i="1"/>
  <c r="AW455" i="1" s="1"/>
  <c r="AV127" i="1"/>
  <c r="AV455" i="1" s="1"/>
  <c r="AW290" i="1"/>
  <c r="AW615" i="1" s="1"/>
  <c r="AV290" i="1"/>
  <c r="AV615" i="1" s="1"/>
  <c r="AP127" i="1"/>
  <c r="AR127" i="1" s="1"/>
  <c r="AQ127" i="1"/>
  <c r="AT289" i="1"/>
  <c r="AU289" i="1"/>
  <c r="AU614" i="1" s="1"/>
  <c r="S127" i="1"/>
  <c r="P127" i="1"/>
  <c r="J127" i="1"/>
  <c r="K127" i="1" s="1"/>
  <c r="A129" i="1"/>
  <c r="I128" i="1"/>
  <c r="C128" i="1"/>
  <c r="B128" i="1"/>
  <c r="D128" i="1"/>
  <c r="G128" i="1"/>
  <c r="L128" i="1" s="1"/>
  <c r="E128" i="1"/>
  <c r="H128" i="1"/>
  <c r="F128" i="1"/>
  <c r="M128" i="1" l="1"/>
  <c r="N128" i="1"/>
  <c r="O128" i="1" s="1"/>
  <c r="AX126" i="1"/>
  <c r="AX454" i="1" s="1"/>
  <c r="AY126" i="1"/>
  <c r="AY454" i="1" s="1"/>
  <c r="AX291" i="1"/>
  <c r="AX616" i="1" s="1"/>
  <c r="AY291" i="1"/>
  <c r="AY616" i="1" s="1"/>
  <c r="AX453" i="1"/>
  <c r="AX615" i="1"/>
  <c r="AT127" i="1"/>
  <c r="AU127" i="1"/>
  <c r="AU455" i="1" s="1"/>
  <c r="AW291" i="1"/>
  <c r="AW616" i="1" s="1"/>
  <c r="AV291" i="1"/>
  <c r="AV616" i="1" s="1"/>
  <c r="AU290" i="1"/>
  <c r="AU615" i="1" s="1"/>
  <c r="AT290" i="1"/>
  <c r="AT615" i="1" s="1"/>
  <c r="AT614" i="1"/>
  <c r="AV128" i="1"/>
  <c r="AV456" i="1" s="1"/>
  <c r="AW128" i="1"/>
  <c r="AW456" i="1" s="1"/>
  <c r="AL128" i="1"/>
  <c r="AN128" i="1" s="1"/>
  <c r="AM128" i="1"/>
  <c r="AO128" i="1" s="1"/>
  <c r="AP128" i="1"/>
  <c r="AR128" i="1" s="1"/>
  <c r="AQ128" i="1"/>
  <c r="S128" i="1"/>
  <c r="P128" i="1"/>
  <c r="J128" i="1"/>
  <c r="K128" i="1" s="1"/>
  <c r="A130" i="1"/>
  <c r="I129" i="1"/>
  <c r="C129" i="1"/>
  <c r="D129" i="1"/>
  <c r="B129" i="1"/>
  <c r="G129" i="1"/>
  <c r="L129" i="1" s="1"/>
  <c r="F129" i="1"/>
  <c r="E129" i="1"/>
  <c r="H129" i="1"/>
  <c r="M129" i="1" l="1"/>
  <c r="N129" i="1"/>
  <c r="AX127" i="1"/>
  <c r="AX455" i="1" s="1"/>
  <c r="AY127" i="1"/>
  <c r="AY455" i="1" s="1"/>
  <c r="AX292" i="1"/>
  <c r="AY292" i="1"/>
  <c r="AY617" i="1" s="1"/>
  <c r="AV129" i="1"/>
  <c r="AV457" i="1" s="1"/>
  <c r="AW129" i="1"/>
  <c r="AW457" i="1" s="1"/>
  <c r="AW292" i="1"/>
  <c r="AW617" i="1" s="1"/>
  <c r="AV292" i="1"/>
  <c r="AV617" i="1" s="1"/>
  <c r="AP129" i="1"/>
  <c r="AR129" i="1" s="1"/>
  <c r="AQ129" i="1"/>
  <c r="AT128" i="1"/>
  <c r="AT456" i="1" s="1"/>
  <c r="AU128" i="1"/>
  <c r="AU456" i="1" s="1"/>
  <c r="AT291" i="1"/>
  <c r="AU291" i="1"/>
  <c r="AU616" i="1" s="1"/>
  <c r="AM129" i="1"/>
  <c r="AO129" i="1" s="1"/>
  <c r="AL129" i="1"/>
  <c r="AN129" i="1" s="1"/>
  <c r="AT455" i="1"/>
  <c r="S129" i="1"/>
  <c r="P129" i="1"/>
  <c r="J129" i="1"/>
  <c r="K129" i="1" s="1"/>
  <c r="A131" i="1"/>
  <c r="I130" i="1"/>
  <c r="B130" i="1"/>
  <c r="C130" i="1"/>
  <c r="D130" i="1"/>
  <c r="F130" i="1"/>
  <c r="H130" i="1"/>
  <c r="E130" i="1"/>
  <c r="G130" i="1"/>
  <c r="L130" i="1" s="1"/>
  <c r="M130" i="1" l="1"/>
  <c r="O129" i="1"/>
  <c r="AX293" i="1" s="1"/>
  <c r="AX618" i="1" s="1"/>
  <c r="N130" i="1"/>
  <c r="O130" i="1" s="1"/>
  <c r="AY129" i="1"/>
  <c r="AY457" i="1" s="1"/>
  <c r="AX128" i="1"/>
  <c r="AY128" i="1"/>
  <c r="AY456" i="1" s="1"/>
  <c r="AX617" i="1"/>
  <c r="AP130" i="1"/>
  <c r="AR130" i="1" s="1"/>
  <c r="AQ130" i="1"/>
  <c r="AV130" i="1"/>
  <c r="AV458" i="1" s="1"/>
  <c r="AW130" i="1"/>
  <c r="AW458" i="1" s="1"/>
  <c r="AT129" i="1"/>
  <c r="AU129" i="1"/>
  <c r="AU457" i="1" s="1"/>
  <c r="AL130" i="1"/>
  <c r="AN130" i="1" s="1"/>
  <c r="AM130" i="1"/>
  <c r="AO130" i="1" s="1"/>
  <c r="AV293" i="1"/>
  <c r="AV618" i="1" s="1"/>
  <c r="AW293" i="1"/>
  <c r="AW618" i="1" s="1"/>
  <c r="AT292" i="1"/>
  <c r="AT617" i="1" s="1"/>
  <c r="AU292" i="1"/>
  <c r="AU617" i="1" s="1"/>
  <c r="AT616" i="1"/>
  <c r="S130" i="1"/>
  <c r="P130" i="1"/>
  <c r="J130" i="1"/>
  <c r="K130" i="1" s="1"/>
  <c r="A132" i="1"/>
  <c r="I131" i="1"/>
  <c r="D131" i="1"/>
  <c r="B131" i="1"/>
  <c r="C131" i="1"/>
  <c r="H131" i="1"/>
  <c r="F131" i="1"/>
  <c r="E131" i="1"/>
  <c r="G131" i="1"/>
  <c r="L131" i="1" s="1"/>
  <c r="M131" i="1" l="1"/>
  <c r="AY293" i="1"/>
  <c r="AY618" i="1" s="1"/>
  <c r="N131" i="1"/>
  <c r="O131" i="1" s="1"/>
  <c r="AX129" i="1"/>
  <c r="AX457" i="1" s="1"/>
  <c r="AY294" i="1"/>
  <c r="AY619" i="1" s="1"/>
  <c r="AX294" i="1"/>
  <c r="AX456" i="1"/>
  <c r="AP131" i="1"/>
  <c r="AR131" i="1" s="1"/>
  <c r="AQ131" i="1"/>
  <c r="AW131" i="1"/>
  <c r="AW459" i="1" s="1"/>
  <c r="AV131" i="1"/>
  <c r="AV459" i="1" s="1"/>
  <c r="AT130" i="1"/>
  <c r="AT458" i="1" s="1"/>
  <c r="AU130" i="1"/>
  <c r="AU458" i="1" s="1"/>
  <c r="AW294" i="1"/>
  <c r="AW619" i="1" s="1"/>
  <c r="AV294" i="1"/>
  <c r="AV619" i="1" s="1"/>
  <c r="AT457" i="1"/>
  <c r="AT293" i="1"/>
  <c r="AU293" i="1"/>
  <c r="AU618" i="1" s="1"/>
  <c r="AL131" i="1"/>
  <c r="AN131" i="1" s="1"/>
  <c r="AM131" i="1"/>
  <c r="AO131" i="1" s="1"/>
  <c r="S131" i="1"/>
  <c r="P131" i="1"/>
  <c r="J131" i="1"/>
  <c r="K131" i="1" s="1"/>
  <c r="A133" i="1"/>
  <c r="I132" i="1"/>
  <c r="B132" i="1"/>
  <c r="D132" i="1"/>
  <c r="C132" i="1"/>
  <c r="F132" i="1"/>
  <c r="E132" i="1"/>
  <c r="H132" i="1"/>
  <c r="G132" i="1"/>
  <c r="L132" i="1" s="1"/>
  <c r="M132" i="1" l="1"/>
  <c r="N132" i="1"/>
  <c r="O132" i="1" s="1"/>
  <c r="AX295" i="1"/>
  <c r="AX620" i="1" s="1"/>
  <c r="AY295" i="1"/>
  <c r="AY620" i="1" s="1"/>
  <c r="AY130" i="1"/>
  <c r="AY458" i="1" s="1"/>
  <c r="AX130" i="1"/>
  <c r="AX619" i="1"/>
  <c r="AT131" i="1"/>
  <c r="AT459" i="1" s="1"/>
  <c r="AU131" i="1"/>
  <c r="AU459" i="1" s="1"/>
  <c r="AP132" i="1"/>
  <c r="AR132" i="1" s="1"/>
  <c r="AQ132" i="1"/>
  <c r="AL132" i="1"/>
  <c r="AN132" i="1" s="1"/>
  <c r="AM132" i="1"/>
  <c r="AO132" i="1" s="1"/>
  <c r="AT618" i="1"/>
  <c r="AV132" i="1"/>
  <c r="AV460" i="1" s="1"/>
  <c r="AW132" i="1"/>
  <c r="AW460" i="1" s="1"/>
  <c r="AV295" i="1"/>
  <c r="AV620" i="1" s="1"/>
  <c r="AW295" i="1"/>
  <c r="AW620" i="1" s="1"/>
  <c r="AU294" i="1"/>
  <c r="AU619" i="1" s="1"/>
  <c r="AT294" i="1"/>
  <c r="AT619" i="1" s="1"/>
  <c r="S132" i="1"/>
  <c r="P132" i="1"/>
  <c r="J132" i="1"/>
  <c r="K132" i="1" s="1"/>
  <c r="A134" i="1"/>
  <c r="I133" i="1"/>
  <c r="C133" i="1"/>
  <c r="B133" i="1"/>
  <c r="D133" i="1"/>
  <c r="F133" i="1"/>
  <c r="E133" i="1"/>
  <c r="H133" i="1"/>
  <c r="G133" i="1"/>
  <c r="L133" i="1" s="1"/>
  <c r="M133" i="1" l="1"/>
  <c r="N133" i="1"/>
  <c r="AX131" i="1"/>
  <c r="AX459" i="1" s="1"/>
  <c r="AY131" i="1"/>
  <c r="AY459" i="1" s="1"/>
  <c r="AY296" i="1"/>
  <c r="AY621" i="1" s="1"/>
  <c r="AX296" i="1"/>
  <c r="AX621" i="1" s="1"/>
  <c r="AX458" i="1"/>
  <c r="AW296" i="1"/>
  <c r="AW621" i="1" s="1"/>
  <c r="AV296" i="1"/>
  <c r="AV621" i="1" s="1"/>
  <c r="AT295" i="1"/>
  <c r="AU295" i="1"/>
  <c r="AU620" i="1" s="1"/>
  <c r="AQ133" i="1"/>
  <c r="AP133" i="1"/>
  <c r="AR133" i="1" s="1"/>
  <c r="AT132" i="1"/>
  <c r="AU132" i="1"/>
  <c r="AU460" i="1" s="1"/>
  <c r="AL133" i="1"/>
  <c r="AN133" i="1" s="1"/>
  <c r="AM133" i="1"/>
  <c r="AO133" i="1" s="1"/>
  <c r="AV133" i="1"/>
  <c r="AV461" i="1" s="1"/>
  <c r="AW133" i="1"/>
  <c r="AW461" i="1" s="1"/>
  <c r="P133" i="1"/>
  <c r="S133" i="1"/>
  <c r="J133" i="1"/>
  <c r="K133" i="1" s="1"/>
  <c r="A135" i="1"/>
  <c r="I134" i="1"/>
  <c r="B134" i="1"/>
  <c r="C134" i="1"/>
  <c r="D134" i="1"/>
  <c r="F134" i="1"/>
  <c r="G134" i="1"/>
  <c r="L134" i="1" s="1"/>
  <c r="E134" i="1"/>
  <c r="H134" i="1"/>
  <c r="M134" i="1" l="1"/>
  <c r="O133" i="1"/>
  <c r="AX297" i="1" s="1"/>
  <c r="AX622" i="1" s="1"/>
  <c r="N134" i="1"/>
  <c r="O134" i="1" s="1"/>
  <c r="AX133" i="1"/>
  <c r="AX461" i="1" s="1"/>
  <c r="AX132" i="1"/>
  <c r="AX460" i="1" s="1"/>
  <c r="AY132" i="1"/>
  <c r="AY460" i="1" s="1"/>
  <c r="AT460" i="1"/>
  <c r="AV134" i="1"/>
  <c r="AV462" i="1" s="1"/>
  <c r="AW134" i="1"/>
  <c r="AW462" i="1" s="1"/>
  <c r="AW297" i="1"/>
  <c r="AW622" i="1" s="1"/>
  <c r="AV297" i="1"/>
  <c r="AV622" i="1" s="1"/>
  <c r="AT133" i="1"/>
  <c r="AT461" i="1" s="1"/>
  <c r="AU133" i="1"/>
  <c r="AU461" i="1" s="1"/>
  <c r="AT620" i="1"/>
  <c r="AL134" i="1"/>
  <c r="AN134" i="1" s="1"/>
  <c r="AM134" i="1"/>
  <c r="AO134" i="1" s="1"/>
  <c r="AT296" i="1"/>
  <c r="AT621" i="1" s="1"/>
  <c r="AU296" i="1"/>
  <c r="AU621" i="1" s="1"/>
  <c r="AP134" i="1"/>
  <c r="AR134" i="1" s="1"/>
  <c r="AQ134" i="1"/>
  <c r="S134" i="1"/>
  <c r="P134" i="1"/>
  <c r="J134" i="1"/>
  <c r="K134" i="1" s="1"/>
  <c r="A136" i="1"/>
  <c r="I135" i="1"/>
  <c r="B135" i="1"/>
  <c r="D135" i="1"/>
  <c r="C135" i="1"/>
  <c r="F135" i="1"/>
  <c r="G135" i="1"/>
  <c r="L135" i="1" s="1"/>
  <c r="E135" i="1"/>
  <c r="H135" i="1"/>
  <c r="M135" i="1" l="1"/>
  <c r="AY297" i="1"/>
  <c r="AY622" i="1" s="1"/>
  <c r="N135" i="1"/>
  <c r="O135" i="1" s="1"/>
  <c r="AY133" i="1"/>
  <c r="AY461" i="1" s="1"/>
  <c r="AY298" i="1"/>
  <c r="AY623" i="1" s="1"/>
  <c r="AX298" i="1"/>
  <c r="AT134" i="1"/>
  <c r="AT462" i="1" s="1"/>
  <c r="AU134" i="1"/>
  <c r="AU462" i="1" s="1"/>
  <c r="AW135" i="1"/>
  <c r="AW463" i="1" s="1"/>
  <c r="AV135" i="1"/>
  <c r="AV463" i="1" s="1"/>
  <c r="AT297" i="1"/>
  <c r="AT622" i="1" s="1"/>
  <c r="AU297" i="1"/>
  <c r="AU622" i="1" s="1"/>
  <c r="AW298" i="1"/>
  <c r="AW623" i="1" s="1"/>
  <c r="AV298" i="1"/>
  <c r="AV623" i="1" s="1"/>
  <c r="AP135" i="1"/>
  <c r="AR135" i="1" s="1"/>
  <c r="AQ135" i="1"/>
  <c r="AL135" i="1"/>
  <c r="AN135" i="1" s="1"/>
  <c r="AM135" i="1"/>
  <c r="AO135" i="1" s="1"/>
  <c r="P135" i="1"/>
  <c r="S135" i="1"/>
  <c r="J135" i="1"/>
  <c r="K135" i="1" s="1"/>
  <c r="A137" i="1"/>
  <c r="I136" i="1"/>
  <c r="D136" i="1"/>
  <c r="C136" i="1"/>
  <c r="B136" i="1"/>
  <c r="E136" i="1"/>
  <c r="H136" i="1"/>
  <c r="G136" i="1"/>
  <c r="L136" i="1" s="1"/>
  <c r="F136" i="1"/>
  <c r="M136" i="1" l="1"/>
  <c r="N136" i="1"/>
  <c r="O136" i="1" s="1"/>
  <c r="AX299" i="1"/>
  <c r="AX624" i="1" s="1"/>
  <c r="AY299" i="1"/>
  <c r="AY624" i="1" s="1"/>
  <c r="AX134" i="1"/>
  <c r="AY134" i="1"/>
  <c r="AY462" i="1" s="1"/>
  <c r="AX623" i="1"/>
  <c r="AV136" i="1"/>
  <c r="AV464" i="1" s="1"/>
  <c r="AW136" i="1"/>
  <c r="AW464" i="1" s="1"/>
  <c r="AT135" i="1"/>
  <c r="AT463" i="1" s="1"/>
  <c r="AU135" i="1"/>
  <c r="AU463" i="1" s="1"/>
  <c r="AW299" i="1"/>
  <c r="AW624" i="1" s="1"/>
  <c r="AV299" i="1"/>
  <c r="AV624" i="1" s="1"/>
  <c r="AU298" i="1"/>
  <c r="AU623" i="1" s="1"/>
  <c r="AT298" i="1"/>
  <c r="AT623" i="1" s="1"/>
  <c r="AP136" i="1"/>
  <c r="AR136" i="1" s="1"/>
  <c r="AQ136" i="1"/>
  <c r="AL136" i="1"/>
  <c r="AN136" i="1" s="1"/>
  <c r="AM136" i="1"/>
  <c r="AO136" i="1" s="1"/>
  <c r="P136" i="1"/>
  <c r="S136" i="1"/>
  <c r="J136" i="1"/>
  <c r="K136" i="1" s="1"/>
  <c r="A138" i="1"/>
  <c r="I137" i="1"/>
  <c r="D137" i="1"/>
  <c r="B137" i="1"/>
  <c r="C137" i="1"/>
  <c r="E137" i="1"/>
  <c r="G137" i="1"/>
  <c r="L137" i="1" s="1"/>
  <c r="H137" i="1"/>
  <c r="F137" i="1"/>
  <c r="M137" i="1" l="1"/>
  <c r="N137" i="1"/>
  <c r="O137" i="1" s="1"/>
  <c r="AX135" i="1"/>
  <c r="AX463" i="1" s="1"/>
  <c r="AY135" i="1"/>
  <c r="AY463" i="1" s="1"/>
  <c r="AX300" i="1"/>
  <c r="AY300" i="1"/>
  <c r="AY625" i="1" s="1"/>
  <c r="AX462" i="1"/>
  <c r="AL137" i="1"/>
  <c r="AN137" i="1" s="1"/>
  <c r="AM137" i="1"/>
  <c r="AO137" i="1" s="1"/>
  <c r="AP137" i="1"/>
  <c r="AR137" i="1" s="1"/>
  <c r="AQ137" i="1"/>
  <c r="AT299" i="1"/>
  <c r="AT624" i="1" s="1"/>
  <c r="AU299" i="1"/>
  <c r="AU624" i="1" s="1"/>
  <c r="AT136" i="1"/>
  <c r="AT464" i="1" s="1"/>
  <c r="AU136" i="1"/>
  <c r="AU464" i="1" s="1"/>
  <c r="AV137" i="1"/>
  <c r="AV465" i="1" s="1"/>
  <c r="AW137" i="1"/>
  <c r="AW465" i="1" s="1"/>
  <c r="AW300" i="1"/>
  <c r="AW625" i="1" s="1"/>
  <c r="AV300" i="1"/>
  <c r="AV625" i="1" s="1"/>
  <c r="P137" i="1"/>
  <c r="S137" i="1"/>
  <c r="J137" i="1"/>
  <c r="K137" i="1" s="1"/>
  <c r="A139" i="1"/>
  <c r="I138" i="1"/>
  <c r="D138" i="1"/>
  <c r="C138" i="1"/>
  <c r="B138" i="1"/>
  <c r="F138" i="1"/>
  <c r="G138" i="1"/>
  <c r="L138" i="1" s="1"/>
  <c r="E138" i="1"/>
  <c r="H138" i="1"/>
  <c r="M138" i="1" l="1"/>
  <c r="N138" i="1"/>
  <c r="O138" i="1" s="1"/>
  <c r="AY136" i="1"/>
  <c r="AY464" i="1" s="1"/>
  <c r="AX136" i="1"/>
  <c r="AX464" i="1" s="1"/>
  <c r="AY301" i="1"/>
  <c r="AY626" i="1" s="1"/>
  <c r="AX301" i="1"/>
  <c r="AX626" i="1" s="1"/>
  <c r="AX625" i="1"/>
  <c r="AT137" i="1"/>
  <c r="AT465" i="1" s="1"/>
  <c r="AU137" i="1"/>
  <c r="AU465" i="1" s="1"/>
  <c r="AV138" i="1"/>
  <c r="AV466" i="1" s="1"/>
  <c r="AW138" i="1"/>
  <c r="AW466" i="1" s="1"/>
  <c r="AV301" i="1"/>
  <c r="AV626" i="1" s="1"/>
  <c r="AW301" i="1"/>
  <c r="AW626" i="1" s="1"/>
  <c r="AT300" i="1"/>
  <c r="AT625" i="1" s="1"/>
  <c r="AU300" i="1"/>
  <c r="AU625" i="1" s="1"/>
  <c r="AQ138" i="1"/>
  <c r="AP138" i="1"/>
  <c r="AR138" i="1" s="1"/>
  <c r="AL138" i="1"/>
  <c r="AN138" i="1" s="1"/>
  <c r="AM138" i="1"/>
  <c r="AO138" i="1" s="1"/>
  <c r="P138" i="1"/>
  <c r="S138" i="1"/>
  <c r="J138" i="1"/>
  <c r="K138" i="1" s="1"/>
  <c r="A140" i="1"/>
  <c r="I139" i="1"/>
  <c r="C139" i="1"/>
  <c r="D139" i="1"/>
  <c r="B139" i="1"/>
  <c r="E139" i="1"/>
  <c r="G139" i="1"/>
  <c r="L139" i="1" s="1"/>
  <c r="F139" i="1"/>
  <c r="H139" i="1"/>
  <c r="M139" i="1" l="1"/>
  <c r="N139" i="1"/>
  <c r="O139" i="1" s="1"/>
  <c r="AY302" i="1"/>
  <c r="AY627" i="1" s="1"/>
  <c r="AX302" i="1"/>
  <c r="AX627" i="1" s="1"/>
  <c r="AX137" i="1"/>
  <c r="AY137" i="1"/>
  <c r="AY465" i="1" s="1"/>
  <c r="AT301" i="1"/>
  <c r="AT626" i="1" s="1"/>
  <c r="AU301" i="1"/>
  <c r="AU626" i="1" s="1"/>
  <c r="AL139" i="1"/>
  <c r="AN139" i="1" s="1"/>
  <c r="AM139" i="1"/>
  <c r="AO139" i="1" s="1"/>
  <c r="AP139" i="1"/>
  <c r="AR139" i="1" s="1"/>
  <c r="AQ139" i="1"/>
  <c r="AT138" i="1"/>
  <c r="AU138" i="1"/>
  <c r="AU466" i="1" s="1"/>
  <c r="AW139" i="1"/>
  <c r="AW467" i="1" s="1"/>
  <c r="AV139" i="1"/>
  <c r="AV467" i="1" s="1"/>
  <c r="AW302" i="1"/>
  <c r="AW627" i="1" s="1"/>
  <c r="AV302" i="1"/>
  <c r="AV627" i="1" s="1"/>
  <c r="S139" i="1"/>
  <c r="P139" i="1"/>
  <c r="J139" i="1"/>
  <c r="K139" i="1" s="1"/>
  <c r="A141" i="1"/>
  <c r="I140" i="1"/>
  <c r="D140" i="1"/>
  <c r="B140" i="1"/>
  <c r="C140" i="1"/>
  <c r="F140" i="1"/>
  <c r="H140" i="1"/>
  <c r="G140" i="1"/>
  <c r="L140" i="1" s="1"/>
  <c r="E140" i="1"/>
  <c r="M140" i="1" l="1"/>
  <c r="N140" i="1"/>
  <c r="O140" i="1" s="1"/>
  <c r="AX138" i="1"/>
  <c r="AX466" i="1" s="1"/>
  <c r="AY138" i="1"/>
  <c r="AY466" i="1" s="1"/>
  <c r="AX303" i="1"/>
  <c r="AX628" i="1" s="1"/>
  <c r="AY303" i="1"/>
  <c r="AY628" i="1" s="1"/>
  <c r="AX465" i="1"/>
  <c r="AT139" i="1"/>
  <c r="AT467" i="1" s="1"/>
  <c r="AU139" i="1"/>
  <c r="AU467" i="1" s="1"/>
  <c r="AT466" i="1"/>
  <c r="AV140" i="1"/>
  <c r="AV468" i="1" s="1"/>
  <c r="AW140" i="1"/>
  <c r="AW468" i="1" s="1"/>
  <c r="AV303" i="1"/>
  <c r="AV628" i="1" s="1"/>
  <c r="AW303" i="1"/>
  <c r="AW628" i="1" s="1"/>
  <c r="AU302" i="1"/>
  <c r="AU627" i="1" s="1"/>
  <c r="AT302" i="1"/>
  <c r="AP140" i="1"/>
  <c r="AR140" i="1" s="1"/>
  <c r="AQ140" i="1"/>
  <c r="AL140" i="1"/>
  <c r="AN140" i="1" s="1"/>
  <c r="AM140" i="1"/>
  <c r="AO140" i="1" s="1"/>
  <c r="S140" i="1"/>
  <c r="P140" i="1"/>
  <c r="J140" i="1"/>
  <c r="K140" i="1" s="1"/>
  <c r="A142" i="1"/>
  <c r="I141" i="1"/>
  <c r="D141" i="1"/>
  <c r="B141" i="1"/>
  <c r="C141" i="1"/>
  <c r="E141" i="1"/>
  <c r="F141" i="1"/>
  <c r="G141" i="1"/>
  <c r="L141" i="1" s="1"/>
  <c r="H141" i="1"/>
  <c r="M141" i="1" l="1"/>
  <c r="N141" i="1"/>
  <c r="AX139" i="1"/>
  <c r="AY139" i="1"/>
  <c r="AY467" i="1" s="1"/>
  <c r="AX304" i="1"/>
  <c r="AY304" i="1"/>
  <c r="AY629" i="1" s="1"/>
  <c r="AL141" i="1"/>
  <c r="AN141" i="1" s="1"/>
  <c r="AM141" i="1"/>
  <c r="AO141" i="1" s="1"/>
  <c r="AT627" i="1"/>
  <c r="AV141" i="1"/>
  <c r="AV469" i="1" s="1"/>
  <c r="AW141" i="1"/>
  <c r="AW469" i="1" s="1"/>
  <c r="AT140" i="1"/>
  <c r="AU140" i="1"/>
  <c r="AU468" i="1" s="1"/>
  <c r="AW304" i="1"/>
  <c r="AW629" i="1" s="1"/>
  <c r="AV304" i="1"/>
  <c r="AV629" i="1" s="1"/>
  <c r="AT303" i="1"/>
  <c r="AT628" i="1" s="1"/>
  <c r="AU303" i="1"/>
  <c r="AU628" i="1" s="1"/>
  <c r="AP141" i="1"/>
  <c r="AR141" i="1" s="1"/>
  <c r="AQ141" i="1"/>
  <c r="S141" i="1"/>
  <c r="P141" i="1"/>
  <c r="J141" i="1"/>
  <c r="K141" i="1" s="1"/>
  <c r="A143" i="1"/>
  <c r="I142" i="1"/>
  <c r="C142" i="1"/>
  <c r="D142" i="1"/>
  <c r="B142" i="1"/>
  <c r="E142" i="1"/>
  <c r="G142" i="1"/>
  <c r="L142" i="1" s="1"/>
  <c r="F142" i="1"/>
  <c r="H142" i="1"/>
  <c r="M142" i="1" l="1"/>
  <c r="O141" i="1"/>
  <c r="AX305" i="1" s="1"/>
  <c r="AX630" i="1" s="1"/>
  <c r="N142" i="1"/>
  <c r="O142" i="1" s="1"/>
  <c r="AY141" i="1"/>
  <c r="AY469" i="1" s="1"/>
  <c r="AY140" i="1"/>
  <c r="AY468" i="1" s="1"/>
  <c r="AX140" i="1"/>
  <c r="AX467" i="1"/>
  <c r="AX629" i="1"/>
  <c r="AM142" i="1"/>
  <c r="AO142" i="1" s="1"/>
  <c r="AL142" i="1"/>
  <c r="AN142" i="1" s="1"/>
  <c r="AW305" i="1"/>
  <c r="AW630" i="1" s="1"/>
  <c r="AV305" i="1"/>
  <c r="AV630" i="1" s="1"/>
  <c r="AT304" i="1"/>
  <c r="AU304" i="1"/>
  <c r="AU629" i="1" s="1"/>
  <c r="AP142" i="1"/>
  <c r="AR142" i="1" s="1"/>
  <c r="AQ142" i="1"/>
  <c r="AT141" i="1"/>
  <c r="AT469" i="1" s="1"/>
  <c r="AU141" i="1"/>
  <c r="AU469" i="1" s="1"/>
  <c r="AT468" i="1"/>
  <c r="AV142" i="1"/>
  <c r="AV470" i="1" s="1"/>
  <c r="AW142" i="1"/>
  <c r="AW470" i="1" s="1"/>
  <c r="S142" i="1"/>
  <c r="P142" i="1"/>
  <c r="J142" i="1"/>
  <c r="K142" i="1" s="1"/>
  <c r="A144" i="1"/>
  <c r="I143" i="1"/>
  <c r="B143" i="1"/>
  <c r="C143" i="1"/>
  <c r="D143" i="1"/>
  <c r="E143" i="1"/>
  <c r="F143" i="1"/>
  <c r="G143" i="1"/>
  <c r="L143" i="1" s="1"/>
  <c r="H143" i="1"/>
  <c r="M143" i="1" l="1"/>
  <c r="N143" i="1"/>
  <c r="O143" i="1" s="1"/>
  <c r="AY305" i="1"/>
  <c r="AY630" i="1" s="1"/>
  <c r="AX141" i="1"/>
  <c r="AX469" i="1" s="1"/>
  <c r="AY306" i="1"/>
  <c r="AY631" i="1" s="1"/>
  <c r="AX306" i="1"/>
  <c r="AX468" i="1"/>
  <c r="AW143" i="1"/>
  <c r="AW471" i="1" s="1"/>
  <c r="AV143" i="1"/>
  <c r="AV471" i="1" s="1"/>
  <c r="AT142" i="1"/>
  <c r="AU142" i="1"/>
  <c r="AU470" i="1" s="1"/>
  <c r="AW306" i="1"/>
  <c r="AW631" i="1" s="1"/>
  <c r="AV306" i="1"/>
  <c r="AV631" i="1" s="1"/>
  <c r="AL143" i="1"/>
  <c r="AN143" i="1" s="1"/>
  <c r="AM143" i="1"/>
  <c r="AO143" i="1" s="1"/>
  <c r="AT305" i="1"/>
  <c r="AT630" i="1" s="1"/>
  <c r="AU305" i="1"/>
  <c r="AU630" i="1" s="1"/>
  <c r="AT629" i="1"/>
  <c r="AP143" i="1"/>
  <c r="AR143" i="1" s="1"/>
  <c r="AQ143" i="1"/>
  <c r="S143" i="1"/>
  <c r="P143" i="1"/>
  <c r="J143" i="1"/>
  <c r="K143" i="1" s="1"/>
  <c r="A145" i="1"/>
  <c r="I144" i="1"/>
  <c r="C144" i="1"/>
  <c r="B144" i="1"/>
  <c r="D144" i="1"/>
  <c r="F144" i="1"/>
  <c r="E144" i="1"/>
  <c r="G144" i="1"/>
  <c r="L144" i="1" s="1"/>
  <c r="H144" i="1"/>
  <c r="M144" i="1" l="1"/>
  <c r="N144" i="1"/>
  <c r="O144" i="1" s="1"/>
  <c r="AY307" i="1"/>
  <c r="AY632" i="1" s="1"/>
  <c r="AX307" i="1"/>
  <c r="AX632" i="1" s="1"/>
  <c r="AX143" i="1"/>
  <c r="AX471" i="1" s="1"/>
  <c r="AY143" i="1"/>
  <c r="AY471" i="1" s="1"/>
  <c r="AX142" i="1"/>
  <c r="AY142" i="1"/>
  <c r="AY470" i="1" s="1"/>
  <c r="AX631" i="1"/>
  <c r="AT470" i="1"/>
  <c r="AW307" i="1"/>
  <c r="AW632" i="1" s="1"/>
  <c r="AV307" i="1"/>
  <c r="AV632" i="1" s="1"/>
  <c r="AL144" i="1"/>
  <c r="AN144" i="1" s="1"/>
  <c r="AM144" i="1"/>
  <c r="AO144" i="1" s="1"/>
  <c r="AU306" i="1"/>
  <c r="AU631" i="1" s="1"/>
  <c r="AT306" i="1"/>
  <c r="AT631" i="1" s="1"/>
  <c r="AP144" i="1"/>
  <c r="AR144" i="1" s="1"/>
  <c r="AQ144" i="1"/>
  <c r="AV144" i="1"/>
  <c r="AV472" i="1" s="1"/>
  <c r="AW144" i="1"/>
  <c r="AW472" i="1" s="1"/>
  <c r="AT143" i="1"/>
  <c r="AT471" i="1" s="1"/>
  <c r="AU143" i="1"/>
  <c r="AU471" i="1" s="1"/>
  <c r="P144" i="1"/>
  <c r="S144" i="1"/>
  <c r="J144" i="1"/>
  <c r="K144" i="1" s="1"/>
  <c r="A146" i="1"/>
  <c r="I145" i="1"/>
  <c r="B145" i="1"/>
  <c r="C145" i="1"/>
  <c r="D145" i="1"/>
  <c r="H145" i="1"/>
  <c r="E145" i="1"/>
  <c r="F145" i="1"/>
  <c r="G145" i="1"/>
  <c r="L145" i="1" s="1"/>
  <c r="M145" i="1" l="1"/>
  <c r="N145" i="1"/>
  <c r="O145" i="1" s="1"/>
  <c r="AX308" i="1"/>
  <c r="AY308" i="1"/>
  <c r="AY633" i="1" s="1"/>
  <c r="AX470" i="1"/>
  <c r="AV145" i="1"/>
  <c r="AV473" i="1" s="1"/>
  <c r="AW145" i="1"/>
  <c r="AW473" i="1" s="1"/>
  <c r="AT307" i="1"/>
  <c r="AU307" i="1"/>
  <c r="AU632" i="1" s="1"/>
  <c r="AP145" i="1"/>
  <c r="AR145" i="1" s="1"/>
  <c r="AQ145" i="1"/>
  <c r="AT144" i="1"/>
  <c r="AT472" i="1" s="1"/>
  <c r="AU144" i="1"/>
  <c r="AU472" i="1" s="1"/>
  <c r="AW308" i="1"/>
  <c r="AW633" i="1" s="1"/>
  <c r="AV308" i="1"/>
  <c r="AV633" i="1" s="1"/>
  <c r="AL145" i="1"/>
  <c r="AN145" i="1" s="1"/>
  <c r="AM145" i="1"/>
  <c r="AO145" i="1" s="1"/>
  <c r="P145" i="1"/>
  <c r="S145" i="1"/>
  <c r="J145" i="1"/>
  <c r="K145" i="1" s="1"/>
  <c r="A147" i="1"/>
  <c r="I146" i="1"/>
  <c r="B146" i="1"/>
  <c r="D146" i="1"/>
  <c r="C146" i="1"/>
  <c r="F146" i="1"/>
  <c r="H146" i="1"/>
  <c r="G146" i="1"/>
  <c r="L146" i="1" s="1"/>
  <c r="E146" i="1"/>
  <c r="M146" i="1" l="1"/>
  <c r="N146" i="1"/>
  <c r="O146" i="1" s="1"/>
  <c r="AX309" i="1"/>
  <c r="AX634" i="1" s="1"/>
  <c r="AY309" i="1"/>
  <c r="AY634" i="1" s="1"/>
  <c r="AX144" i="1"/>
  <c r="AY144" i="1"/>
  <c r="AY472" i="1" s="1"/>
  <c r="AX633" i="1"/>
  <c r="AV146" i="1"/>
  <c r="AV474" i="1" s="1"/>
  <c r="AW146" i="1"/>
  <c r="AW474" i="1" s="1"/>
  <c r="AT145" i="1"/>
  <c r="AU145" i="1"/>
  <c r="AU473" i="1" s="1"/>
  <c r="AV309" i="1"/>
  <c r="AV634" i="1" s="1"/>
  <c r="AW309" i="1"/>
  <c r="AW634" i="1" s="1"/>
  <c r="AT632" i="1"/>
  <c r="AP146" i="1"/>
  <c r="AR146" i="1" s="1"/>
  <c r="AQ146" i="1"/>
  <c r="AU308" i="1"/>
  <c r="AU633" i="1" s="1"/>
  <c r="AT308" i="1"/>
  <c r="AT633" i="1" s="1"/>
  <c r="AL146" i="1"/>
  <c r="AN146" i="1" s="1"/>
  <c r="AM146" i="1"/>
  <c r="AO146" i="1" s="1"/>
  <c r="S146" i="1"/>
  <c r="P146" i="1"/>
  <c r="J146" i="1"/>
  <c r="K146" i="1" s="1"/>
  <c r="A148" i="1"/>
  <c r="I147" i="1"/>
  <c r="D147" i="1"/>
  <c r="B147" i="1"/>
  <c r="C147" i="1"/>
  <c r="F147" i="1"/>
  <c r="E147" i="1"/>
  <c r="H147" i="1"/>
  <c r="G147" i="1"/>
  <c r="L147" i="1" s="1"/>
  <c r="M147" i="1" l="1"/>
  <c r="N147" i="1"/>
  <c r="O147" i="1" s="1"/>
  <c r="AX145" i="1"/>
  <c r="AX473" i="1" s="1"/>
  <c r="AY145" i="1"/>
  <c r="AY473" i="1" s="1"/>
  <c r="AY310" i="1"/>
  <c r="AY635" i="1" s="1"/>
  <c r="AX310" i="1"/>
  <c r="AX635" i="1" s="1"/>
  <c r="AX472" i="1"/>
  <c r="AW310" i="1"/>
  <c r="AW635" i="1" s="1"/>
  <c r="AV310" i="1"/>
  <c r="AV635" i="1" s="1"/>
  <c r="AP147" i="1"/>
  <c r="AR147" i="1" s="1"/>
  <c r="AQ147" i="1"/>
  <c r="AT309" i="1"/>
  <c r="AU309" i="1"/>
  <c r="AU634" i="1" s="1"/>
  <c r="AL147" i="1"/>
  <c r="AN147" i="1" s="1"/>
  <c r="AM147" i="1"/>
  <c r="AO147" i="1" s="1"/>
  <c r="AT473" i="1"/>
  <c r="AW147" i="1"/>
  <c r="AW475" i="1" s="1"/>
  <c r="AV147" i="1"/>
  <c r="AV475" i="1" s="1"/>
  <c r="AT146" i="1"/>
  <c r="AT474" i="1" s="1"/>
  <c r="AU146" i="1"/>
  <c r="AU474" i="1" s="1"/>
  <c r="S147" i="1"/>
  <c r="P147" i="1"/>
  <c r="J147" i="1"/>
  <c r="K147" i="1" s="1"/>
  <c r="A149" i="1"/>
  <c r="I148" i="1"/>
  <c r="D148" i="1"/>
  <c r="C148" i="1"/>
  <c r="B148" i="1"/>
  <c r="F148" i="1"/>
  <c r="H148" i="1"/>
  <c r="G148" i="1"/>
  <c r="L148" i="1" s="1"/>
  <c r="E148" i="1"/>
  <c r="M148" i="1" l="1"/>
  <c r="N148" i="1"/>
  <c r="O148" i="1" s="1"/>
  <c r="AX311" i="1"/>
  <c r="AX636" i="1" s="1"/>
  <c r="AY311" i="1"/>
  <c r="AY636" i="1" s="1"/>
  <c r="AY146" i="1"/>
  <c r="AY474" i="1" s="1"/>
  <c r="AX146" i="1"/>
  <c r="AX474" i="1" s="1"/>
  <c r="AV148" i="1"/>
  <c r="AV476" i="1" s="1"/>
  <c r="AW148" i="1"/>
  <c r="AW476" i="1" s="1"/>
  <c r="AT147" i="1"/>
  <c r="AT475" i="1" s="1"/>
  <c r="AU147" i="1"/>
  <c r="AU475" i="1" s="1"/>
  <c r="AV311" i="1"/>
  <c r="AV636" i="1" s="1"/>
  <c r="AW311" i="1"/>
  <c r="AW636" i="1" s="1"/>
  <c r="AU310" i="1"/>
  <c r="AU635" i="1" s="1"/>
  <c r="AT310" i="1"/>
  <c r="AT635" i="1" s="1"/>
  <c r="AT634" i="1"/>
  <c r="AP148" i="1"/>
  <c r="AR148" i="1" s="1"/>
  <c r="AQ148" i="1"/>
  <c r="AL148" i="1"/>
  <c r="AN148" i="1" s="1"/>
  <c r="AM148" i="1"/>
  <c r="AO148" i="1" s="1"/>
  <c r="S148" i="1"/>
  <c r="P148" i="1"/>
  <c r="J148" i="1"/>
  <c r="K148" i="1" s="1"/>
  <c r="A150" i="1"/>
  <c r="I149" i="1"/>
  <c r="D149" i="1"/>
  <c r="C149" i="1"/>
  <c r="B149" i="1"/>
  <c r="E149" i="1"/>
  <c r="H149" i="1"/>
  <c r="F149" i="1"/>
  <c r="G149" i="1"/>
  <c r="L149" i="1" s="1"/>
  <c r="M149" i="1" l="1"/>
  <c r="N149" i="1"/>
  <c r="O149" i="1" s="1"/>
  <c r="AX147" i="1"/>
  <c r="AY147" i="1"/>
  <c r="AY475" i="1" s="1"/>
  <c r="AY312" i="1"/>
  <c r="AY637" i="1" s="1"/>
  <c r="AX312" i="1"/>
  <c r="AP149" i="1"/>
  <c r="AR149" i="1" s="1"/>
  <c r="AQ149" i="1"/>
  <c r="AL149" i="1"/>
  <c r="AN149" i="1" s="1"/>
  <c r="AM149" i="1"/>
  <c r="AO149" i="1" s="1"/>
  <c r="AV149" i="1"/>
  <c r="AV477" i="1" s="1"/>
  <c r="AW149" i="1"/>
  <c r="AW477" i="1" s="1"/>
  <c r="AT148" i="1"/>
  <c r="AU148" i="1"/>
  <c r="AU476" i="1" s="1"/>
  <c r="AW312" i="1"/>
  <c r="AW637" i="1" s="1"/>
  <c r="AV312" i="1"/>
  <c r="AV637" i="1" s="1"/>
  <c r="AT311" i="1"/>
  <c r="AT636" i="1" s="1"/>
  <c r="AU311" i="1"/>
  <c r="AU636" i="1" s="1"/>
  <c r="P149" i="1"/>
  <c r="S149" i="1"/>
  <c r="J149" i="1"/>
  <c r="K149" i="1" s="1"/>
  <c r="A151" i="1"/>
  <c r="I150" i="1"/>
  <c r="D150" i="1"/>
  <c r="B150" i="1"/>
  <c r="C150" i="1"/>
  <c r="G150" i="1"/>
  <c r="L150" i="1" s="1"/>
  <c r="E150" i="1"/>
  <c r="F150" i="1"/>
  <c r="H150" i="1"/>
  <c r="M150" i="1" l="1"/>
  <c r="N150" i="1"/>
  <c r="O150" i="1" s="1"/>
  <c r="AX148" i="1"/>
  <c r="AX476" i="1" s="1"/>
  <c r="AY148" i="1"/>
  <c r="AY476" i="1" s="1"/>
  <c r="AX313" i="1"/>
  <c r="AX638" i="1" s="1"/>
  <c r="AY313" i="1"/>
  <c r="AY638" i="1" s="1"/>
  <c r="AX475" i="1"/>
  <c r="AX637" i="1"/>
  <c r="AV150" i="1"/>
  <c r="AV478" i="1" s="1"/>
  <c r="AW150" i="1"/>
  <c r="AW478" i="1" s="1"/>
  <c r="AP150" i="1"/>
  <c r="AR150" i="1" s="1"/>
  <c r="AQ150" i="1"/>
  <c r="AU312" i="1"/>
  <c r="AU637" i="1" s="1"/>
  <c r="AT312" i="1"/>
  <c r="AT637" i="1" s="1"/>
  <c r="AM150" i="1"/>
  <c r="AO150" i="1" s="1"/>
  <c r="AL150" i="1"/>
  <c r="AN150" i="1" s="1"/>
  <c r="AW313" i="1"/>
  <c r="AW638" i="1" s="1"/>
  <c r="AV313" i="1"/>
  <c r="AV638" i="1" s="1"/>
  <c r="AT476" i="1"/>
  <c r="AT149" i="1"/>
  <c r="AT477" i="1" s="1"/>
  <c r="AU149" i="1"/>
  <c r="AU477" i="1" s="1"/>
  <c r="S150" i="1"/>
  <c r="P150" i="1"/>
  <c r="J150" i="1"/>
  <c r="K150" i="1" s="1"/>
  <c r="A152" i="1"/>
  <c r="I151" i="1"/>
  <c r="B151" i="1"/>
  <c r="D151" i="1"/>
  <c r="C151" i="1"/>
  <c r="G151" i="1"/>
  <c r="L151" i="1" s="1"/>
  <c r="E151" i="1"/>
  <c r="F151" i="1"/>
  <c r="H151" i="1"/>
  <c r="M151" i="1" l="1"/>
  <c r="N151" i="1"/>
  <c r="O151" i="1" s="1"/>
  <c r="AX149" i="1"/>
  <c r="AY149" i="1"/>
  <c r="AY477" i="1" s="1"/>
  <c r="AY314" i="1"/>
  <c r="AY639" i="1" s="1"/>
  <c r="AX314" i="1"/>
  <c r="AX639" i="1" s="1"/>
  <c r="AW314" i="1"/>
  <c r="AW639" i="1" s="1"/>
  <c r="AV314" i="1"/>
  <c r="AV639" i="1" s="1"/>
  <c r="AW151" i="1"/>
  <c r="AW479" i="1" s="1"/>
  <c r="AV151" i="1"/>
  <c r="AV479" i="1" s="1"/>
  <c r="AT313" i="1"/>
  <c r="AU313" i="1"/>
  <c r="AU638" i="1" s="1"/>
  <c r="AP151" i="1"/>
  <c r="AR151" i="1" s="1"/>
  <c r="AQ151" i="1"/>
  <c r="AL151" i="1"/>
  <c r="AN151" i="1" s="1"/>
  <c r="AM151" i="1"/>
  <c r="AO151" i="1" s="1"/>
  <c r="AT150" i="1"/>
  <c r="AU150" i="1"/>
  <c r="AU478" i="1" s="1"/>
  <c r="P151" i="1"/>
  <c r="S151" i="1"/>
  <c r="J151" i="1"/>
  <c r="K151" i="1" s="1"/>
  <c r="A153" i="1"/>
  <c r="I152" i="1"/>
  <c r="C152" i="1"/>
  <c r="D152" i="1"/>
  <c r="B152" i="1"/>
  <c r="F152" i="1"/>
  <c r="E152" i="1"/>
  <c r="G152" i="1"/>
  <c r="L152" i="1" s="1"/>
  <c r="H152" i="1"/>
  <c r="M152" i="1" l="1"/>
  <c r="N152" i="1"/>
  <c r="O152" i="1" s="1"/>
  <c r="AY150" i="1"/>
  <c r="AY478" i="1" s="1"/>
  <c r="AX150" i="1"/>
  <c r="AX315" i="1"/>
  <c r="AX640" i="1" s="1"/>
  <c r="AY315" i="1"/>
  <c r="AY640" i="1" s="1"/>
  <c r="AX477" i="1"/>
  <c r="AP152" i="1"/>
  <c r="AR152" i="1" s="1"/>
  <c r="AQ152" i="1"/>
  <c r="AV152" i="1"/>
  <c r="AV480" i="1" s="1"/>
  <c r="AW152" i="1"/>
  <c r="AW480" i="1" s="1"/>
  <c r="AT638" i="1"/>
  <c r="AW315" i="1"/>
  <c r="AW640" i="1" s="1"/>
  <c r="AV315" i="1"/>
  <c r="AV640" i="1" s="1"/>
  <c r="AT478" i="1"/>
  <c r="AU314" i="1"/>
  <c r="AU639" i="1" s="1"/>
  <c r="AT314" i="1"/>
  <c r="AT639" i="1" s="1"/>
  <c r="AU151" i="1"/>
  <c r="AU479" i="1" s="1"/>
  <c r="AT151" i="1"/>
  <c r="AT479" i="1" s="1"/>
  <c r="AL152" i="1"/>
  <c r="AN152" i="1" s="1"/>
  <c r="AM152" i="1"/>
  <c r="AO152" i="1" s="1"/>
  <c r="S152" i="1"/>
  <c r="P152" i="1"/>
  <c r="J152" i="1"/>
  <c r="K152" i="1" s="1"/>
  <c r="A154" i="1"/>
  <c r="I153" i="1"/>
  <c r="C153" i="1"/>
  <c r="D153" i="1"/>
  <c r="B153" i="1"/>
  <c r="E153" i="1"/>
  <c r="F153" i="1"/>
  <c r="G153" i="1"/>
  <c r="L153" i="1" s="1"/>
  <c r="H153" i="1"/>
  <c r="M153" i="1" l="1"/>
  <c r="N153" i="1"/>
  <c r="O153" i="1" s="1"/>
  <c r="AX151" i="1"/>
  <c r="AX479" i="1" s="1"/>
  <c r="AY151" i="1"/>
  <c r="AY479" i="1" s="1"/>
  <c r="AX316" i="1"/>
  <c r="AY316" i="1"/>
  <c r="AY641" i="1" s="1"/>
  <c r="AX478" i="1"/>
  <c r="AT315" i="1"/>
  <c r="AU315" i="1"/>
  <c r="AU640" i="1" s="1"/>
  <c r="AM153" i="1"/>
  <c r="AO153" i="1" s="1"/>
  <c r="AL153" i="1"/>
  <c r="AN153" i="1" s="1"/>
  <c r="AP153" i="1"/>
  <c r="AR153" i="1" s="1"/>
  <c r="AQ153" i="1"/>
  <c r="AV153" i="1"/>
  <c r="AV481" i="1" s="1"/>
  <c r="AW153" i="1"/>
  <c r="AW481" i="1" s="1"/>
  <c r="AT152" i="1"/>
  <c r="AT480" i="1" s="1"/>
  <c r="AU152" i="1"/>
  <c r="AU480" i="1" s="1"/>
  <c r="AW316" i="1"/>
  <c r="AW641" i="1" s="1"/>
  <c r="AV316" i="1"/>
  <c r="AV641" i="1" s="1"/>
  <c r="P153" i="1"/>
  <c r="S153" i="1"/>
  <c r="J153" i="1"/>
  <c r="K153" i="1" s="1"/>
  <c r="A155" i="1"/>
  <c r="I154" i="1"/>
  <c r="D154" i="1"/>
  <c r="B154" i="1"/>
  <c r="C154" i="1"/>
  <c r="H154" i="1"/>
  <c r="E154" i="1"/>
  <c r="G154" i="1"/>
  <c r="L154" i="1" s="1"/>
  <c r="F154" i="1"/>
  <c r="M154" i="1" l="1"/>
  <c r="N154" i="1"/>
  <c r="O154" i="1" s="1"/>
  <c r="AY317" i="1"/>
  <c r="AY642" i="1" s="1"/>
  <c r="AX317" i="1"/>
  <c r="AX642" i="1" s="1"/>
  <c r="AY152" i="1"/>
  <c r="AY480" i="1" s="1"/>
  <c r="AX152" i="1"/>
  <c r="AX153" i="1"/>
  <c r="AX481" i="1" s="1"/>
  <c r="AY153" i="1"/>
  <c r="AY481" i="1" s="1"/>
  <c r="AX641" i="1"/>
  <c r="AV154" i="1"/>
  <c r="AV482" i="1" s="1"/>
  <c r="AW154" i="1"/>
  <c r="AW482" i="1" s="1"/>
  <c r="AV317" i="1"/>
  <c r="AV642" i="1" s="1"/>
  <c r="AW317" i="1"/>
  <c r="AW642" i="1" s="1"/>
  <c r="AQ154" i="1"/>
  <c r="AP154" i="1"/>
  <c r="AR154" i="1" s="1"/>
  <c r="AU316" i="1"/>
  <c r="AU641" i="1" s="1"/>
  <c r="AT316" i="1"/>
  <c r="AT641" i="1" s="1"/>
  <c r="AT153" i="1"/>
  <c r="AU153" i="1"/>
  <c r="AU481" i="1" s="1"/>
  <c r="AL154" i="1"/>
  <c r="AN154" i="1" s="1"/>
  <c r="AM154" i="1"/>
  <c r="AO154" i="1" s="1"/>
  <c r="AT640" i="1"/>
  <c r="S154" i="1"/>
  <c r="P154" i="1"/>
  <c r="J154" i="1"/>
  <c r="K154" i="1" s="1"/>
  <c r="A156" i="1"/>
  <c r="I155" i="1"/>
  <c r="C155" i="1"/>
  <c r="B155" i="1"/>
  <c r="D155" i="1"/>
  <c r="F155" i="1"/>
  <c r="E155" i="1"/>
  <c r="G155" i="1"/>
  <c r="L155" i="1" s="1"/>
  <c r="H155" i="1"/>
  <c r="M155" i="1" l="1"/>
  <c r="N155" i="1"/>
  <c r="O155" i="1" s="1"/>
  <c r="AY318" i="1"/>
  <c r="AY643" i="1" s="1"/>
  <c r="AX318" i="1"/>
  <c r="AX480" i="1"/>
  <c r="AL155" i="1"/>
  <c r="AN155" i="1" s="1"/>
  <c r="AM155" i="1"/>
  <c r="AO155" i="1" s="1"/>
  <c r="AW155" i="1"/>
  <c r="AW483" i="1" s="1"/>
  <c r="AV155" i="1"/>
  <c r="AV483" i="1" s="1"/>
  <c r="AT154" i="1"/>
  <c r="AT482" i="1" s="1"/>
  <c r="AU154" i="1"/>
  <c r="AU482" i="1" s="1"/>
  <c r="AW318" i="1"/>
  <c r="AW643" i="1" s="1"/>
  <c r="AV318" i="1"/>
  <c r="AV643" i="1" s="1"/>
  <c r="AU317" i="1"/>
  <c r="AU642" i="1" s="1"/>
  <c r="AT317" i="1"/>
  <c r="AT642" i="1" s="1"/>
  <c r="AP155" i="1"/>
  <c r="AR155" i="1" s="1"/>
  <c r="AQ155" i="1"/>
  <c r="AT481" i="1"/>
  <c r="S155" i="1"/>
  <c r="P155" i="1"/>
  <c r="J155" i="1"/>
  <c r="K155" i="1" s="1"/>
  <c r="A157" i="1"/>
  <c r="I156" i="1"/>
  <c r="B156" i="1"/>
  <c r="C156" i="1"/>
  <c r="D156" i="1"/>
  <c r="F156" i="1"/>
  <c r="E156" i="1"/>
  <c r="H156" i="1"/>
  <c r="G156" i="1"/>
  <c r="L156" i="1" s="1"/>
  <c r="M156" i="1" l="1"/>
  <c r="N156" i="1"/>
  <c r="O156" i="1" s="1"/>
  <c r="AX154" i="1"/>
  <c r="AY154" i="1"/>
  <c r="AY482" i="1" s="1"/>
  <c r="AX319" i="1"/>
  <c r="AX644" i="1" s="1"/>
  <c r="AY319" i="1"/>
  <c r="AY644" i="1" s="1"/>
  <c r="AX643" i="1"/>
  <c r="AU318" i="1"/>
  <c r="AU643" i="1" s="1"/>
  <c r="AT318" i="1"/>
  <c r="AT643" i="1" s="1"/>
  <c r="AL156" i="1"/>
  <c r="AN156" i="1" s="1"/>
  <c r="AM156" i="1"/>
  <c r="AO156" i="1" s="1"/>
  <c r="AP156" i="1"/>
  <c r="AR156" i="1" s="1"/>
  <c r="AQ156" i="1"/>
  <c r="AV156" i="1"/>
  <c r="AV484" i="1" s="1"/>
  <c r="AW156" i="1"/>
  <c r="AW484" i="1" s="1"/>
  <c r="AT155" i="1"/>
  <c r="AU155" i="1"/>
  <c r="AU483" i="1" s="1"/>
  <c r="AV319" i="1"/>
  <c r="AV644" i="1" s="1"/>
  <c r="AW319" i="1"/>
  <c r="AW644" i="1" s="1"/>
  <c r="S156" i="1"/>
  <c r="P156" i="1"/>
  <c r="J156" i="1"/>
  <c r="K156" i="1" s="1"/>
  <c r="A158" i="1"/>
  <c r="I157" i="1"/>
  <c r="C157" i="1"/>
  <c r="B157" i="1"/>
  <c r="D157" i="1"/>
  <c r="H157" i="1"/>
  <c r="E157" i="1"/>
  <c r="F157" i="1"/>
  <c r="G157" i="1"/>
  <c r="L157" i="1" s="1"/>
  <c r="M157" i="1" l="1"/>
  <c r="N157" i="1"/>
  <c r="O157" i="1" s="1"/>
  <c r="AY320" i="1"/>
  <c r="AY645" i="1" s="1"/>
  <c r="AX320" i="1"/>
  <c r="AX645" i="1" s="1"/>
  <c r="AX155" i="1"/>
  <c r="AX483" i="1" s="1"/>
  <c r="AY155" i="1"/>
  <c r="AY483" i="1" s="1"/>
  <c r="AX156" i="1"/>
  <c r="AX484" i="1" s="1"/>
  <c r="AY156" i="1"/>
  <c r="AY484" i="1" s="1"/>
  <c r="AX482" i="1"/>
  <c r="AV157" i="1"/>
  <c r="AV485" i="1" s="1"/>
  <c r="AW157" i="1"/>
  <c r="AW485" i="1" s="1"/>
  <c r="AT319" i="1"/>
  <c r="AU319" i="1"/>
  <c r="AU644" i="1" s="1"/>
  <c r="AT483" i="1"/>
  <c r="AT156" i="1"/>
  <c r="AT484" i="1" s="1"/>
  <c r="AU156" i="1"/>
  <c r="AU484" i="1" s="1"/>
  <c r="AW320" i="1"/>
  <c r="AW645" i="1" s="1"/>
  <c r="AV320" i="1"/>
  <c r="AV645" i="1" s="1"/>
  <c r="AL157" i="1"/>
  <c r="AN157" i="1" s="1"/>
  <c r="AM157" i="1"/>
  <c r="AO157" i="1" s="1"/>
  <c r="AP157" i="1"/>
  <c r="AR157" i="1" s="1"/>
  <c r="AQ157" i="1"/>
  <c r="S157" i="1"/>
  <c r="P157" i="1"/>
  <c r="J157" i="1"/>
  <c r="K157" i="1" s="1"/>
  <c r="A159" i="1"/>
  <c r="I158" i="1"/>
  <c r="D158" i="1"/>
  <c r="C158" i="1"/>
  <c r="B158" i="1"/>
  <c r="G158" i="1"/>
  <c r="L158" i="1" s="1"/>
  <c r="H158" i="1"/>
  <c r="E158" i="1"/>
  <c r="F158" i="1"/>
  <c r="M158" i="1" l="1"/>
  <c r="N158" i="1"/>
  <c r="O158" i="1" s="1"/>
  <c r="AX321" i="1"/>
  <c r="AY321" i="1"/>
  <c r="AY646" i="1" s="1"/>
  <c r="AT157" i="1"/>
  <c r="AT485" i="1" s="1"/>
  <c r="AU157" i="1"/>
  <c r="AU485" i="1" s="1"/>
  <c r="AV158" i="1"/>
  <c r="AV486" i="1" s="1"/>
  <c r="AW158" i="1"/>
  <c r="AW486" i="1" s="1"/>
  <c r="AW321" i="1"/>
  <c r="AW646" i="1" s="1"/>
  <c r="AV321" i="1"/>
  <c r="AV646" i="1" s="1"/>
  <c r="AL158" i="1"/>
  <c r="AN158" i="1" s="1"/>
  <c r="AM158" i="1"/>
  <c r="AO158" i="1" s="1"/>
  <c r="AT644" i="1"/>
  <c r="AU320" i="1"/>
  <c r="AU645" i="1" s="1"/>
  <c r="AT320" i="1"/>
  <c r="AT645" i="1" s="1"/>
  <c r="AP158" i="1"/>
  <c r="AR158" i="1" s="1"/>
  <c r="AQ158" i="1"/>
  <c r="S158" i="1"/>
  <c r="P158" i="1"/>
  <c r="J158" i="1"/>
  <c r="K158" i="1" s="1"/>
  <c r="A160" i="1"/>
  <c r="I159" i="1"/>
  <c r="C159" i="1"/>
  <c r="D159" i="1"/>
  <c r="B159" i="1"/>
  <c r="G159" i="1"/>
  <c r="L159" i="1" s="1"/>
  <c r="H159" i="1"/>
  <c r="F159" i="1"/>
  <c r="E159" i="1"/>
  <c r="M159" i="1" l="1"/>
  <c r="N159" i="1"/>
  <c r="O159" i="1" s="1"/>
  <c r="AY157" i="1"/>
  <c r="AY485" i="1" s="1"/>
  <c r="AX157" i="1"/>
  <c r="AY322" i="1"/>
  <c r="AY647" i="1" s="1"/>
  <c r="AX322" i="1"/>
  <c r="AX647" i="1" s="1"/>
  <c r="AX646" i="1"/>
  <c r="AL159" i="1"/>
  <c r="AN159" i="1" s="1"/>
  <c r="AM159" i="1"/>
  <c r="AO159" i="1" s="1"/>
  <c r="AP159" i="1"/>
  <c r="AR159" i="1" s="1"/>
  <c r="AQ159" i="1"/>
  <c r="AT158" i="1"/>
  <c r="AU158" i="1"/>
  <c r="AU486" i="1" s="1"/>
  <c r="AW159" i="1"/>
  <c r="AW487" i="1" s="1"/>
  <c r="AV159" i="1"/>
  <c r="AV487" i="1" s="1"/>
  <c r="AW322" i="1"/>
  <c r="AW647" i="1" s="1"/>
  <c r="AV322" i="1"/>
  <c r="AV647" i="1" s="1"/>
  <c r="AT321" i="1"/>
  <c r="AT646" i="1" s="1"/>
  <c r="AU321" i="1"/>
  <c r="AU646" i="1" s="1"/>
  <c r="S159" i="1"/>
  <c r="P159" i="1"/>
  <c r="J159" i="1"/>
  <c r="K159" i="1" s="1"/>
  <c r="A161" i="1"/>
  <c r="I160" i="1"/>
  <c r="C160" i="1"/>
  <c r="D160" i="1"/>
  <c r="B160" i="1"/>
  <c r="G160" i="1"/>
  <c r="L160" i="1" s="1"/>
  <c r="F160" i="1"/>
  <c r="E160" i="1"/>
  <c r="H160" i="1"/>
  <c r="M160" i="1" l="1"/>
  <c r="N160" i="1"/>
  <c r="O160" i="1" s="1"/>
  <c r="AX158" i="1"/>
  <c r="AX486" i="1" s="1"/>
  <c r="AY158" i="1"/>
  <c r="AY486" i="1" s="1"/>
  <c r="AX323" i="1"/>
  <c r="AX648" i="1" s="1"/>
  <c r="AY323" i="1"/>
  <c r="AY648" i="1" s="1"/>
  <c r="AX485" i="1"/>
  <c r="AP160" i="1"/>
  <c r="AR160" i="1" s="1"/>
  <c r="AQ160" i="1"/>
  <c r="AT159" i="1"/>
  <c r="AT487" i="1" s="1"/>
  <c r="AU159" i="1"/>
  <c r="AU487" i="1" s="1"/>
  <c r="AT486" i="1"/>
  <c r="AW323" i="1"/>
  <c r="AW648" i="1" s="1"/>
  <c r="AV323" i="1"/>
  <c r="AV648" i="1" s="1"/>
  <c r="AV160" i="1"/>
  <c r="AV488" i="1" s="1"/>
  <c r="AW160" i="1"/>
  <c r="AW488" i="1" s="1"/>
  <c r="AU322" i="1"/>
  <c r="AU647" i="1" s="1"/>
  <c r="AT322" i="1"/>
  <c r="AT647" i="1" s="1"/>
  <c r="AL160" i="1"/>
  <c r="AN160" i="1" s="1"/>
  <c r="AM160" i="1"/>
  <c r="AO160" i="1" s="1"/>
  <c r="P160" i="1"/>
  <c r="S160" i="1"/>
  <c r="J160" i="1"/>
  <c r="K160" i="1" s="1"/>
  <c r="A162" i="1"/>
  <c r="I161" i="1"/>
  <c r="B161" i="1"/>
  <c r="C161" i="1"/>
  <c r="D161" i="1"/>
  <c r="G161" i="1"/>
  <c r="L161" i="1" s="1"/>
  <c r="F161" i="1"/>
  <c r="H161" i="1"/>
  <c r="E161" i="1"/>
  <c r="M161" i="1" l="1"/>
  <c r="N161" i="1"/>
  <c r="O161" i="1" s="1"/>
  <c r="AX159" i="1"/>
  <c r="AX487" i="1" s="1"/>
  <c r="AY159" i="1"/>
  <c r="AY487" i="1" s="1"/>
  <c r="AX324" i="1"/>
  <c r="AX649" i="1" s="1"/>
  <c r="AY324" i="1"/>
  <c r="AY649" i="1" s="1"/>
  <c r="AX160" i="1"/>
  <c r="AX488" i="1" s="1"/>
  <c r="AY160" i="1"/>
  <c r="AY488" i="1" s="1"/>
  <c r="AV161" i="1"/>
  <c r="AV489" i="1" s="1"/>
  <c r="AW161" i="1"/>
  <c r="AW489" i="1" s="1"/>
  <c r="AW324" i="1"/>
  <c r="AW649" i="1" s="1"/>
  <c r="AV324" i="1"/>
  <c r="AV649" i="1" s="1"/>
  <c r="AL161" i="1"/>
  <c r="AN161" i="1" s="1"/>
  <c r="AM161" i="1"/>
  <c r="AO161" i="1" s="1"/>
  <c r="AT323" i="1"/>
  <c r="AU323" i="1"/>
  <c r="AU648" i="1" s="1"/>
  <c r="AP161" i="1"/>
  <c r="AR161" i="1" s="1"/>
  <c r="AQ161" i="1"/>
  <c r="AT160" i="1"/>
  <c r="AU160" i="1"/>
  <c r="AU488" i="1" s="1"/>
  <c r="S161" i="1"/>
  <c r="P161" i="1"/>
  <c r="J161" i="1"/>
  <c r="K161" i="1" s="1"/>
  <c r="A163" i="1"/>
  <c r="I162" i="1"/>
  <c r="B162" i="1"/>
  <c r="D162" i="1"/>
  <c r="C162" i="1"/>
  <c r="E162" i="1"/>
  <c r="G162" i="1"/>
  <c r="L162" i="1" s="1"/>
  <c r="F162" i="1"/>
  <c r="H162" i="1"/>
  <c r="M162" i="1" l="1"/>
  <c r="N162" i="1"/>
  <c r="O162" i="1" s="1"/>
  <c r="AY325" i="1"/>
  <c r="AY650" i="1" s="1"/>
  <c r="AX325" i="1"/>
  <c r="AX650" i="1" s="1"/>
  <c r="AY161" i="1"/>
  <c r="AY489" i="1" s="1"/>
  <c r="AX161" i="1"/>
  <c r="AX489" i="1" s="1"/>
  <c r="AT161" i="1"/>
  <c r="AT489" i="1" s="1"/>
  <c r="AU161" i="1"/>
  <c r="AU489" i="1" s="1"/>
  <c r="AV325" i="1"/>
  <c r="AV650" i="1" s="1"/>
  <c r="AW325" i="1"/>
  <c r="AW650" i="1" s="1"/>
  <c r="AP162" i="1"/>
  <c r="AR162" i="1" s="1"/>
  <c r="AQ162" i="1"/>
  <c r="AU324" i="1"/>
  <c r="AU649" i="1" s="1"/>
  <c r="AT324" i="1"/>
  <c r="AT649" i="1" s="1"/>
  <c r="AT648" i="1"/>
  <c r="AV162" i="1"/>
  <c r="AV490" i="1" s="1"/>
  <c r="AW162" i="1"/>
  <c r="AW490" i="1" s="1"/>
  <c r="AT488" i="1"/>
  <c r="AL162" i="1"/>
  <c r="AN162" i="1" s="1"/>
  <c r="AM162" i="1"/>
  <c r="AO162" i="1" s="1"/>
  <c r="S162" i="1"/>
  <c r="P162" i="1"/>
  <c r="J162" i="1"/>
  <c r="K162" i="1" s="1"/>
  <c r="A164" i="1"/>
  <c r="I163" i="1"/>
  <c r="D163" i="1"/>
  <c r="B163" i="1"/>
  <c r="C163" i="1"/>
  <c r="E163" i="1"/>
  <c r="F163" i="1"/>
  <c r="G163" i="1"/>
  <c r="L163" i="1" s="1"/>
  <c r="H163" i="1"/>
  <c r="M163" i="1" l="1"/>
  <c r="N163" i="1"/>
  <c r="O163" i="1" s="1"/>
  <c r="AY326" i="1"/>
  <c r="AY651" i="1" s="1"/>
  <c r="AX326" i="1"/>
  <c r="AL163" i="1"/>
  <c r="AN163" i="1" s="1"/>
  <c r="AM163" i="1"/>
  <c r="AO163" i="1" s="1"/>
  <c r="AW326" i="1"/>
  <c r="AW651" i="1" s="1"/>
  <c r="AV326" i="1"/>
  <c r="AV651" i="1" s="1"/>
  <c r="AW163" i="1"/>
  <c r="AW491" i="1" s="1"/>
  <c r="AV163" i="1"/>
  <c r="AV491" i="1" s="1"/>
  <c r="AT162" i="1"/>
  <c r="AT490" i="1" s="1"/>
  <c r="AU162" i="1"/>
  <c r="AU490" i="1" s="1"/>
  <c r="AU325" i="1"/>
  <c r="AU650" i="1" s="1"/>
  <c r="AT325" i="1"/>
  <c r="AT650" i="1" s="1"/>
  <c r="AP163" i="1"/>
  <c r="AR163" i="1" s="1"/>
  <c r="AQ163" i="1"/>
  <c r="S163" i="1"/>
  <c r="P163" i="1"/>
  <c r="J163" i="1"/>
  <c r="K163" i="1" s="1"/>
  <c r="A165" i="1"/>
  <c r="I164" i="1"/>
  <c r="D164" i="1"/>
  <c r="B164" i="1"/>
  <c r="C164" i="1"/>
  <c r="F164" i="1"/>
  <c r="G164" i="1"/>
  <c r="L164" i="1" s="1"/>
  <c r="H164" i="1"/>
  <c r="E164" i="1"/>
  <c r="M164" i="1" l="1"/>
  <c r="N164" i="1"/>
  <c r="O164" i="1" s="1"/>
  <c r="AX327" i="1"/>
  <c r="AX652" i="1" s="1"/>
  <c r="AY327" i="1"/>
  <c r="AY652" i="1" s="1"/>
  <c r="AY162" i="1"/>
  <c r="AY490" i="1" s="1"/>
  <c r="AX162" i="1"/>
  <c r="AX651" i="1"/>
  <c r="AP164" i="1"/>
  <c r="AR164" i="1" s="1"/>
  <c r="AQ164" i="1"/>
  <c r="AU326" i="1"/>
  <c r="AU651" i="1" s="1"/>
  <c r="AT326" i="1"/>
  <c r="AT163" i="1"/>
  <c r="AT491" i="1" s="1"/>
  <c r="AU163" i="1"/>
  <c r="AU491" i="1" s="1"/>
  <c r="AV164" i="1"/>
  <c r="AV492" i="1" s="1"/>
  <c r="AW164" i="1"/>
  <c r="AW492" i="1" s="1"/>
  <c r="AV327" i="1"/>
  <c r="AV652" i="1" s="1"/>
  <c r="AW327" i="1"/>
  <c r="AW652" i="1" s="1"/>
  <c r="AL164" i="1"/>
  <c r="AN164" i="1" s="1"/>
  <c r="AM164" i="1"/>
  <c r="AO164" i="1" s="1"/>
  <c r="S164" i="1"/>
  <c r="P164" i="1"/>
  <c r="J164" i="1"/>
  <c r="K164" i="1" s="1"/>
  <c r="A166" i="1"/>
  <c r="I165" i="1"/>
  <c r="D165" i="1"/>
  <c r="B165" i="1"/>
  <c r="C165" i="1"/>
  <c r="H165" i="1"/>
  <c r="F165" i="1"/>
  <c r="E165" i="1"/>
  <c r="G165" i="1"/>
  <c r="L165" i="1" s="1"/>
  <c r="M165" i="1" l="1"/>
  <c r="N165" i="1"/>
  <c r="O165" i="1" s="1"/>
  <c r="AX328" i="1"/>
  <c r="AY328" i="1"/>
  <c r="AY653" i="1" s="1"/>
  <c r="AX163" i="1"/>
  <c r="AX491" i="1" s="1"/>
  <c r="AY163" i="1"/>
  <c r="AY491" i="1" s="1"/>
  <c r="AX490" i="1"/>
  <c r="AW328" i="1"/>
  <c r="AW653" i="1" s="1"/>
  <c r="AV328" i="1"/>
  <c r="AV653" i="1" s="1"/>
  <c r="AT327" i="1"/>
  <c r="AT652" i="1" s="1"/>
  <c r="AU327" i="1"/>
  <c r="AU652" i="1" s="1"/>
  <c r="AP165" i="1"/>
  <c r="AR165" i="1" s="1"/>
  <c r="AQ165" i="1"/>
  <c r="AL165" i="1"/>
  <c r="AN165" i="1" s="1"/>
  <c r="AM165" i="1"/>
  <c r="AO165" i="1" s="1"/>
  <c r="AT651" i="1"/>
  <c r="AV165" i="1"/>
  <c r="AV493" i="1" s="1"/>
  <c r="AW165" i="1"/>
  <c r="AW493" i="1" s="1"/>
  <c r="AT164" i="1"/>
  <c r="AU164" i="1"/>
  <c r="AU492" i="1" s="1"/>
  <c r="P165" i="1"/>
  <c r="S165" i="1"/>
  <c r="J165" i="1"/>
  <c r="K165" i="1" s="1"/>
  <c r="A167" i="1"/>
  <c r="I166" i="1"/>
  <c r="B166" i="1"/>
  <c r="D166" i="1"/>
  <c r="C166" i="1"/>
  <c r="G166" i="1"/>
  <c r="L166" i="1" s="1"/>
  <c r="F166" i="1"/>
  <c r="E166" i="1"/>
  <c r="H166" i="1"/>
  <c r="M166" i="1" l="1"/>
  <c r="N166" i="1"/>
  <c r="O166" i="1" s="1"/>
  <c r="AX164" i="1"/>
  <c r="AX492" i="1" s="1"/>
  <c r="AY164" i="1"/>
  <c r="AY492" i="1" s="1"/>
  <c r="AX329" i="1"/>
  <c r="AX654" i="1" s="1"/>
  <c r="AY329" i="1"/>
  <c r="AY654" i="1" s="1"/>
  <c r="AX653" i="1"/>
  <c r="AW329" i="1"/>
  <c r="AW654" i="1" s="1"/>
  <c r="AV329" i="1"/>
  <c r="AV654" i="1" s="1"/>
  <c r="AV166" i="1"/>
  <c r="AV494" i="1" s="1"/>
  <c r="AW166" i="1"/>
  <c r="AW494" i="1" s="1"/>
  <c r="AU328" i="1"/>
  <c r="AU653" i="1" s="1"/>
  <c r="AT328" i="1"/>
  <c r="AT653" i="1" s="1"/>
  <c r="AT492" i="1"/>
  <c r="AP166" i="1"/>
  <c r="AR166" i="1" s="1"/>
  <c r="AQ166" i="1"/>
  <c r="AT165" i="1"/>
  <c r="AT493" i="1" s="1"/>
  <c r="AU165" i="1"/>
  <c r="AU493" i="1" s="1"/>
  <c r="AM166" i="1"/>
  <c r="AO166" i="1" s="1"/>
  <c r="AL166" i="1"/>
  <c r="S166" i="1"/>
  <c r="P166" i="1"/>
  <c r="J166" i="1"/>
  <c r="K166" i="1" s="1"/>
  <c r="A168" i="1"/>
  <c r="I167" i="1"/>
  <c r="B167" i="1"/>
  <c r="C167" i="1"/>
  <c r="D167" i="1"/>
  <c r="E167" i="1"/>
  <c r="F167" i="1"/>
  <c r="G167" i="1"/>
  <c r="L167" i="1" s="1"/>
  <c r="H167" i="1"/>
  <c r="M167" i="1" l="1"/>
  <c r="N167" i="1"/>
  <c r="O167" i="1" s="1"/>
  <c r="AX330" i="1"/>
  <c r="AX655" i="1" s="1"/>
  <c r="AY330" i="1"/>
  <c r="AY655" i="1" s="1"/>
  <c r="AX165" i="1"/>
  <c r="AX493" i="1" s="1"/>
  <c r="AY165" i="1"/>
  <c r="AY493" i="1" s="1"/>
  <c r="AX166" i="1"/>
  <c r="AX494" i="1" s="1"/>
  <c r="AY166" i="1"/>
  <c r="AY494" i="1" s="1"/>
  <c r="AT329" i="1"/>
  <c r="AU329" i="1"/>
  <c r="AU654" i="1" s="1"/>
  <c r="AP167" i="1"/>
  <c r="AR167" i="1" s="1"/>
  <c r="AQ167" i="1"/>
  <c r="AW330" i="1"/>
  <c r="AW655" i="1" s="1"/>
  <c r="AV330" i="1"/>
  <c r="AV655" i="1" s="1"/>
  <c r="AL167" i="1"/>
  <c r="AN167" i="1" s="1"/>
  <c r="AM167" i="1"/>
  <c r="AO167" i="1" s="1"/>
  <c r="AW167" i="1"/>
  <c r="AW495" i="1" s="1"/>
  <c r="AV167" i="1"/>
  <c r="AV495" i="1" s="1"/>
  <c r="AT166" i="1"/>
  <c r="AU166" i="1"/>
  <c r="AU494" i="1" s="1"/>
  <c r="AN166" i="1"/>
  <c r="S167" i="1"/>
  <c r="P167" i="1"/>
  <c r="J167" i="1"/>
  <c r="K167" i="1" s="1"/>
  <c r="A169" i="1"/>
  <c r="I168" i="1"/>
  <c r="C168" i="1"/>
  <c r="B168" i="1"/>
  <c r="D168" i="1"/>
  <c r="E168" i="1"/>
  <c r="F168" i="1"/>
  <c r="H168" i="1"/>
  <c r="G168" i="1"/>
  <c r="L168" i="1" s="1"/>
  <c r="M168" i="1" l="1"/>
  <c r="N168" i="1"/>
  <c r="O168" i="1" s="1"/>
  <c r="AX167" i="1"/>
  <c r="AX495" i="1" s="1"/>
  <c r="AY167" i="1"/>
  <c r="AY495" i="1" s="1"/>
  <c r="AX331" i="1"/>
  <c r="AY331" i="1"/>
  <c r="AY656" i="1" s="1"/>
  <c r="AT167" i="1"/>
  <c r="AT495" i="1" s="1"/>
  <c r="AU167" i="1"/>
  <c r="AU495" i="1" s="1"/>
  <c r="AL168" i="1"/>
  <c r="AN168" i="1" s="1"/>
  <c r="AM168" i="1"/>
  <c r="AO168" i="1" s="1"/>
  <c r="AU330" i="1"/>
  <c r="AU655" i="1" s="1"/>
  <c r="AT330" i="1"/>
  <c r="AT655" i="1" s="1"/>
  <c r="AT494" i="1"/>
  <c r="AV168" i="1"/>
  <c r="AV496" i="1" s="1"/>
  <c r="AW168" i="1"/>
  <c r="AW496" i="1" s="1"/>
  <c r="AW331" i="1"/>
  <c r="AW656" i="1" s="1"/>
  <c r="AV331" i="1"/>
  <c r="AV656" i="1" s="1"/>
  <c r="AP168" i="1"/>
  <c r="AR168" i="1" s="1"/>
  <c r="AQ168" i="1"/>
  <c r="AT654" i="1"/>
  <c r="P168" i="1"/>
  <c r="S168" i="1"/>
  <c r="J168" i="1"/>
  <c r="K168" i="1" s="1"/>
  <c r="A170" i="1"/>
  <c r="I169" i="1"/>
  <c r="B169" i="1"/>
  <c r="D169" i="1"/>
  <c r="C169" i="1"/>
  <c r="F169" i="1"/>
  <c r="E169" i="1"/>
  <c r="G169" i="1"/>
  <c r="L169" i="1" s="1"/>
  <c r="H169" i="1"/>
  <c r="M169" i="1" l="1"/>
  <c r="N169" i="1"/>
  <c r="O169" i="1" s="1"/>
  <c r="AX332" i="1"/>
  <c r="AX657" i="1" s="1"/>
  <c r="AY332" i="1"/>
  <c r="AY657" i="1" s="1"/>
  <c r="AX656" i="1"/>
  <c r="AW332" i="1"/>
  <c r="AW657" i="1" s="1"/>
  <c r="AV332" i="1"/>
  <c r="AV657" i="1" s="1"/>
  <c r="AT331" i="1"/>
  <c r="AU331" i="1"/>
  <c r="AU656" i="1" s="1"/>
  <c r="AP169" i="1"/>
  <c r="AR169" i="1" s="1"/>
  <c r="AQ169" i="1"/>
  <c r="AM169" i="1"/>
  <c r="AO169" i="1" s="1"/>
  <c r="AL169" i="1"/>
  <c r="AN169" i="1" s="1"/>
  <c r="AV169" i="1"/>
  <c r="AV497" i="1" s="1"/>
  <c r="AW169" i="1"/>
  <c r="AW497" i="1" s="1"/>
  <c r="AT168" i="1"/>
  <c r="AU168" i="1"/>
  <c r="AU496" i="1" s="1"/>
  <c r="P169" i="1"/>
  <c r="S169" i="1"/>
  <c r="J169" i="1"/>
  <c r="K169" i="1" s="1"/>
  <c r="A171" i="1"/>
  <c r="I170" i="1"/>
  <c r="D170" i="1"/>
  <c r="C170" i="1"/>
  <c r="B170" i="1"/>
  <c r="E170" i="1"/>
  <c r="G170" i="1"/>
  <c r="L170" i="1" s="1"/>
  <c r="F170" i="1"/>
  <c r="H170" i="1"/>
  <c r="M170" i="1" l="1"/>
  <c r="N170" i="1"/>
  <c r="O170" i="1" s="1"/>
  <c r="AX333" i="1"/>
  <c r="AX658" i="1" s="1"/>
  <c r="AY333" i="1"/>
  <c r="AY658" i="1" s="1"/>
  <c r="AY168" i="1"/>
  <c r="AY496" i="1" s="1"/>
  <c r="AX168" i="1"/>
  <c r="AV170" i="1"/>
  <c r="AV498" i="1" s="1"/>
  <c r="AW170" i="1"/>
  <c r="AW498" i="1" s="1"/>
  <c r="AV333" i="1"/>
  <c r="AV658" i="1" s="1"/>
  <c r="AW333" i="1"/>
  <c r="AW658" i="1" s="1"/>
  <c r="AT496" i="1"/>
  <c r="AT656" i="1"/>
  <c r="AT169" i="1"/>
  <c r="AT497" i="1" s="1"/>
  <c r="AU169" i="1"/>
  <c r="AU497" i="1" s="1"/>
  <c r="AU332" i="1"/>
  <c r="AU657" i="1" s="1"/>
  <c r="AT332" i="1"/>
  <c r="AT657" i="1" s="1"/>
  <c r="AP170" i="1"/>
  <c r="AR170" i="1" s="1"/>
  <c r="AQ170" i="1"/>
  <c r="AL170" i="1"/>
  <c r="AN170" i="1" s="1"/>
  <c r="AM170" i="1"/>
  <c r="AO170" i="1" s="1"/>
  <c r="P170" i="1"/>
  <c r="S170" i="1"/>
  <c r="J170" i="1"/>
  <c r="K170" i="1" s="1"/>
  <c r="A172" i="1"/>
  <c r="I171" i="1"/>
  <c r="B171" i="1"/>
  <c r="C171" i="1"/>
  <c r="D171" i="1"/>
  <c r="G171" i="1"/>
  <c r="L171" i="1" s="1"/>
  <c r="H171" i="1"/>
  <c r="E171" i="1"/>
  <c r="F171" i="1"/>
  <c r="M171" i="1" l="1"/>
  <c r="N171" i="1"/>
  <c r="O171" i="1" s="1"/>
  <c r="AX169" i="1"/>
  <c r="AX497" i="1" s="1"/>
  <c r="AY169" i="1"/>
  <c r="AY497" i="1" s="1"/>
  <c r="AY334" i="1"/>
  <c r="AY659" i="1" s="1"/>
  <c r="AX334" i="1"/>
  <c r="AX659" i="1" s="1"/>
  <c r="AX170" i="1"/>
  <c r="AX498" i="1" s="1"/>
  <c r="AY170" i="1"/>
  <c r="AY498" i="1" s="1"/>
  <c r="AX496" i="1"/>
  <c r="AW171" i="1"/>
  <c r="AW499" i="1" s="1"/>
  <c r="AV171" i="1"/>
  <c r="AV499" i="1" s="1"/>
  <c r="AW334" i="1"/>
  <c r="AW659" i="1" s="1"/>
  <c r="AV334" i="1"/>
  <c r="AV659" i="1" s="1"/>
  <c r="AL171" i="1"/>
  <c r="AN171" i="1" s="1"/>
  <c r="AM171" i="1"/>
  <c r="AO171" i="1" s="1"/>
  <c r="AU333" i="1"/>
  <c r="AU658" i="1" s="1"/>
  <c r="AT333" i="1"/>
  <c r="AP171" i="1"/>
  <c r="AR171" i="1" s="1"/>
  <c r="AQ171" i="1"/>
  <c r="AT170" i="1"/>
  <c r="AU170" i="1"/>
  <c r="AU498" i="1" s="1"/>
  <c r="S171" i="1"/>
  <c r="P171" i="1"/>
  <c r="J171" i="1"/>
  <c r="K171" i="1" s="1"/>
  <c r="A173" i="1"/>
  <c r="I172" i="1"/>
  <c r="C172" i="1"/>
  <c r="D172" i="1"/>
  <c r="B172" i="1"/>
  <c r="G172" i="1"/>
  <c r="L172" i="1" s="1"/>
  <c r="E172" i="1"/>
  <c r="F172" i="1"/>
  <c r="H172" i="1"/>
  <c r="M172" i="1" l="1"/>
  <c r="N172" i="1"/>
  <c r="O172" i="1" s="1"/>
  <c r="AX335" i="1"/>
  <c r="AY335" i="1"/>
  <c r="AY660" i="1" s="1"/>
  <c r="AT658" i="1"/>
  <c r="AV172" i="1"/>
  <c r="AV500" i="1" s="1"/>
  <c r="AW172" i="1"/>
  <c r="AW500" i="1" s="1"/>
  <c r="AU334" i="1"/>
  <c r="AU659" i="1" s="1"/>
  <c r="AT334" i="1"/>
  <c r="AT659" i="1" s="1"/>
  <c r="AT498" i="1"/>
  <c r="AL172" i="1"/>
  <c r="AN172" i="1" s="1"/>
  <c r="AM172" i="1"/>
  <c r="AO172" i="1" s="1"/>
  <c r="AT171" i="1"/>
  <c r="AT499" i="1" s="1"/>
  <c r="AU171" i="1"/>
  <c r="AU499" i="1" s="1"/>
  <c r="AP172" i="1"/>
  <c r="AR172" i="1" s="1"/>
  <c r="AQ172" i="1"/>
  <c r="AV335" i="1"/>
  <c r="AV660" i="1" s="1"/>
  <c r="AW335" i="1"/>
  <c r="AW660" i="1" s="1"/>
  <c r="S172" i="1"/>
  <c r="P172" i="1"/>
  <c r="J172" i="1"/>
  <c r="K172" i="1" s="1"/>
  <c r="A174" i="1"/>
  <c r="I173" i="1"/>
  <c r="C173" i="1"/>
  <c r="B173" i="1"/>
  <c r="D173" i="1"/>
  <c r="E173" i="1"/>
  <c r="F173" i="1"/>
  <c r="H173" i="1"/>
  <c r="G173" i="1"/>
  <c r="L173" i="1" s="1"/>
  <c r="M173" i="1" l="1"/>
  <c r="N173" i="1"/>
  <c r="O173" i="1" s="1"/>
  <c r="AX171" i="1"/>
  <c r="AY171" i="1"/>
  <c r="AY499" i="1" s="1"/>
  <c r="AX336" i="1"/>
  <c r="AX661" i="1" s="1"/>
  <c r="AY336" i="1"/>
  <c r="AY661" i="1" s="1"/>
  <c r="AX660" i="1"/>
  <c r="AW336" i="1"/>
  <c r="AW661" i="1" s="1"/>
  <c r="AV336" i="1"/>
  <c r="AV661" i="1" s="1"/>
  <c r="AL173" i="1"/>
  <c r="AN173" i="1" s="1"/>
  <c r="AM173" i="1"/>
  <c r="AO173" i="1" s="1"/>
  <c r="AP173" i="1"/>
  <c r="AR173" i="1" s="1"/>
  <c r="AQ173" i="1"/>
  <c r="AV173" i="1"/>
  <c r="AV501" i="1" s="1"/>
  <c r="AW173" i="1"/>
  <c r="AW501" i="1" s="1"/>
  <c r="AT335" i="1"/>
  <c r="AT660" i="1" s="1"/>
  <c r="AU335" i="1"/>
  <c r="AU660" i="1" s="1"/>
  <c r="AT172" i="1"/>
  <c r="AU172" i="1"/>
  <c r="AU500" i="1" s="1"/>
  <c r="S173" i="1"/>
  <c r="P173" i="1"/>
  <c r="J173" i="1"/>
  <c r="K173" i="1" s="1"/>
  <c r="A175" i="1"/>
  <c r="I174" i="1"/>
  <c r="D174" i="1"/>
  <c r="C174" i="1"/>
  <c r="B174" i="1"/>
  <c r="E174" i="1"/>
  <c r="G174" i="1"/>
  <c r="L174" i="1" s="1"/>
  <c r="H174" i="1"/>
  <c r="F174" i="1"/>
  <c r="M174" i="1" l="1"/>
  <c r="N174" i="1"/>
  <c r="O174" i="1" s="1"/>
  <c r="AY337" i="1"/>
  <c r="AY662" i="1" s="1"/>
  <c r="AX337" i="1"/>
  <c r="AX662" i="1" s="1"/>
  <c r="AY173" i="1"/>
  <c r="AY501" i="1" s="1"/>
  <c r="AX173" i="1"/>
  <c r="AX501" i="1" s="1"/>
  <c r="AY172" i="1"/>
  <c r="AY500" i="1" s="1"/>
  <c r="AX172" i="1"/>
  <c r="AX500" i="1" s="1"/>
  <c r="AX499" i="1"/>
  <c r="AT173" i="1"/>
  <c r="AT501" i="1" s="1"/>
  <c r="AU173" i="1"/>
  <c r="AU501" i="1" s="1"/>
  <c r="AP174" i="1"/>
  <c r="AR174" i="1" s="1"/>
  <c r="AQ174" i="1"/>
  <c r="AW337" i="1"/>
  <c r="AW662" i="1" s="1"/>
  <c r="AV337" i="1"/>
  <c r="AV662" i="1" s="1"/>
  <c r="AL174" i="1"/>
  <c r="AN174" i="1" s="1"/>
  <c r="AM174" i="1"/>
  <c r="AO174" i="1" s="1"/>
  <c r="AV174" i="1"/>
  <c r="AV502" i="1" s="1"/>
  <c r="AW174" i="1"/>
  <c r="AW502" i="1" s="1"/>
  <c r="AT500" i="1"/>
  <c r="AU336" i="1"/>
  <c r="AU661" i="1" s="1"/>
  <c r="AT336" i="1"/>
  <c r="AT661" i="1" s="1"/>
  <c r="S174" i="1"/>
  <c r="P174" i="1"/>
  <c r="J174" i="1"/>
  <c r="K174" i="1" s="1"/>
  <c r="A176" i="1"/>
  <c r="I175" i="1"/>
  <c r="B175" i="1"/>
  <c r="C175" i="1"/>
  <c r="D175" i="1"/>
  <c r="F175" i="1"/>
  <c r="G175" i="1"/>
  <c r="L175" i="1" s="1"/>
  <c r="E175" i="1"/>
  <c r="H175" i="1"/>
  <c r="M175" i="1" l="1"/>
  <c r="N175" i="1"/>
  <c r="O175" i="1" s="1"/>
  <c r="AY338" i="1"/>
  <c r="AY663" i="1" s="1"/>
  <c r="AX338" i="1"/>
  <c r="AP175" i="1"/>
  <c r="AR175" i="1" s="1"/>
  <c r="AQ175" i="1"/>
  <c r="AT174" i="1"/>
  <c r="AU174" i="1"/>
  <c r="AU502" i="1" s="1"/>
  <c r="AW338" i="1"/>
  <c r="AW663" i="1" s="1"/>
  <c r="AV338" i="1"/>
  <c r="AV663" i="1" s="1"/>
  <c r="AW175" i="1"/>
  <c r="AW503" i="1" s="1"/>
  <c r="AV175" i="1"/>
  <c r="AV503" i="1" s="1"/>
  <c r="AT337" i="1"/>
  <c r="AT662" i="1" s="1"/>
  <c r="AU337" i="1"/>
  <c r="AU662" i="1" s="1"/>
  <c r="AM175" i="1"/>
  <c r="AO175" i="1" s="1"/>
  <c r="AL175" i="1"/>
  <c r="AN175" i="1" s="1"/>
  <c r="P175" i="1"/>
  <c r="S175" i="1"/>
  <c r="J175" i="1"/>
  <c r="K175" i="1" s="1"/>
  <c r="A177" i="1"/>
  <c r="I176" i="1"/>
  <c r="D176" i="1"/>
  <c r="C176" i="1"/>
  <c r="B176" i="1"/>
  <c r="E176" i="1"/>
  <c r="G176" i="1"/>
  <c r="L176" i="1" s="1"/>
  <c r="H176" i="1"/>
  <c r="F176" i="1"/>
  <c r="M176" i="1" l="1"/>
  <c r="N176" i="1"/>
  <c r="O176" i="1" s="1"/>
  <c r="AX175" i="1"/>
  <c r="AX503" i="1" s="1"/>
  <c r="AY175" i="1"/>
  <c r="AY503" i="1" s="1"/>
  <c r="AX339" i="1"/>
  <c r="AX664" i="1" s="1"/>
  <c r="AY339" i="1"/>
  <c r="AY664" i="1" s="1"/>
  <c r="AX174" i="1"/>
  <c r="AY174" i="1"/>
  <c r="AY502" i="1" s="1"/>
  <c r="AX663" i="1"/>
  <c r="AT175" i="1"/>
  <c r="AT503" i="1" s="1"/>
  <c r="AU175" i="1"/>
  <c r="AU503" i="1" s="1"/>
  <c r="AV176" i="1"/>
  <c r="AV504" i="1" s="1"/>
  <c r="AW176" i="1"/>
  <c r="AW504" i="1" s="1"/>
  <c r="AT502" i="1"/>
  <c r="AP176" i="1"/>
  <c r="AR176" i="1" s="1"/>
  <c r="AQ176" i="1"/>
  <c r="AU338" i="1"/>
  <c r="AU663" i="1" s="1"/>
  <c r="AT338" i="1"/>
  <c r="AT663" i="1" s="1"/>
  <c r="AL176" i="1"/>
  <c r="AN176" i="1" s="1"/>
  <c r="AM176" i="1"/>
  <c r="AO176" i="1" s="1"/>
  <c r="AW339" i="1"/>
  <c r="AW664" i="1" s="1"/>
  <c r="AV339" i="1"/>
  <c r="AV664" i="1" s="1"/>
  <c r="S176" i="1"/>
  <c r="P176" i="1"/>
  <c r="J176" i="1"/>
  <c r="K176" i="1" s="1"/>
  <c r="A178" i="1"/>
  <c r="I177" i="1"/>
  <c r="D177" i="1"/>
  <c r="B177" i="1"/>
  <c r="C177" i="1"/>
  <c r="G177" i="1"/>
  <c r="L177" i="1" s="1"/>
  <c r="H177" i="1"/>
  <c r="E177" i="1"/>
  <c r="F177" i="1"/>
  <c r="M177" i="1" l="1"/>
  <c r="N177" i="1"/>
  <c r="O177" i="1" s="1"/>
  <c r="AX340" i="1"/>
  <c r="AY340" i="1"/>
  <c r="AY665" i="1" s="1"/>
  <c r="AX502" i="1"/>
  <c r="AT176" i="1"/>
  <c r="AU176" i="1"/>
  <c r="AU504" i="1" s="1"/>
  <c r="AW340" i="1"/>
  <c r="AW665" i="1" s="1"/>
  <c r="AV340" i="1"/>
  <c r="AV665" i="1" s="1"/>
  <c r="AV177" i="1"/>
  <c r="AV505" i="1" s="1"/>
  <c r="AW177" i="1"/>
  <c r="AW505" i="1" s="1"/>
  <c r="AT339" i="1"/>
  <c r="AU339" i="1"/>
  <c r="AU664" i="1" s="1"/>
  <c r="AP177" i="1"/>
  <c r="AR177" i="1" s="1"/>
  <c r="AQ177" i="1"/>
  <c r="AL177" i="1"/>
  <c r="AN177" i="1" s="1"/>
  <c r="AM177" i="1"/>
  <c r="AO177" i="1" s="1"/>
  <c r="P177" i="1"/>
  <c r="S177" i="1"/>
  <c r="J177" i="1"/>
  <c r="K177" i="1" s="1"/>
  <c r="A179" i="1"/>
  <c r="I178" i="1"/>
  <c r="D178" i="1"/>
  <c r="B178" i="1"/>
  <c r="C178" i="1"/>
  <c r="F178" i="1"/>
  <c r="H178" i="1"/>
  <c r="E178" i="1"/>
  <c r="G178" i="1"/>
  <c r="L178" i="1" s="1"/>
  <c r="M178" i="1" l="1"/>
  <c r="N178" i="1"/>
  <c r="O178" i="1" s="1"/>
  <c r="AX176" i="1"/>
  <c r="AY176" i="1"/>
  <c r="AY504" i="1" s="1"/>
  <c r="AX341" i="1"/>
  <c r="AX666" i="1" s="1"/>
  <c r="AY341" i="1"/>
  <c r="AY666" i="1" s="1"/>
  <c r="AX665" i="1"/>
  <c r="AU340" i="1"/>
  <c r="AU665" i="1" s="1"/>
  <c r="AT340" i="1"/>
  <c r="AT665" i="1" s="1"/>
  <c r="AV178" i="1"/>
  <c r="AV506" i="1" s="1"/>
  <c r="AW178" i="1"/>
  <c r="AW506" i="1" s="1"/>
  <c r="AV341" i="1"/>
  <c r="AV666" i="1" s="1"/>
  <c r="AW341" i="1"/>
  <c r="AW666" i="1" s="1"/>
  <c r="AM178" i="1"/>
  <c r="AO178" i="1" s="1"/>
  <c r="AL178" i="1"/>
  <c r="AN178" i="1" s="1"/>
  <c r="AT664" i="1"/>
  <c r="AT177" i="1"/>
  <c r="AT505" i="1" s="1"/>
  <c r="AU177" i="1"/>
  <c r="AU505" i="1" s="1"/>
  <c r="AP178" i="1"/>
  <c r="AR178" i="1" s="1"/>
  <c r="AQ178" i="1"/>
  <c r="AT504" i="1"/>
  <c r="P178" i="1"/>
  <c r="S178" i="1"/>
  <c r="J178" i="1"/>
  <c r="K178" i="1" s="1"/>
  <c r="A180" i="1"/>
  <c r="I179" i="1"/>
  <c r="D179" i="1"/>
  <c r="B179" i="1"/>
  <c r="C179" i="1"/>
  <c r="E179" i="1"/>
  <c r="G179" i="1"/>
  <c r="L179" i="1" s="1"/>
  <c r="H179" i="1"/>
  <c r="F179" i="1"/>
  <c r="M179" i="1" l="1"/>
  <c r="N179" i="1"/>
  <c r="O179" i="1" s="1"/>
  <c r="AX177" i="1"/>
  <c r="AX505" i="1" s="1"/>
  <c r="AY177" i="1"/>
  <c r="AY505" i="1" s="1"/>
  <c r="AY342" i="1"/>
  <c r="AY667" i="1" s="1"/>
  <c r="AX342" i="1"/>
  <c r="AX504" i="1"/>
  <c r="AU341" i="1"/>
  <c r="AU666" i="1" s="1"/>
  <c r="AT341" i="1"/>
  <c r="AP179" i="1"/>
  <c r="AR179" i="1" s="1"/>
  <c r="AQ179" i="1"/>
  <c r="AL179" i="1"/>
  <c r="AN179" i="1" s="1"/>
  <c r="AM179" i="1"/>
  <c r="AO179" i="1" s="1"/>
  <c r="AT178" i="1"/>
  <c r="AU178" i="1"/>
  <c r="AU506" i="1" s="1"/>
  <c r="AW179" i="1"/>
  <c r="AW507" i="1" s="1"/>
  <c r="AV179" i="1"/>
  <c r="AV507" i="1" s="1"/>
  <c r="AW342" i="1"/>
  <c r="AW667" i="1" s="1"/>
  <c r="AV342" i="1"/>
  <c r="AV667" i="1" s="1"/>
  <c r="S179" i="1"/>
  <c r="P179" i="1"/>
  <c r="J179" i="1"/>
  <c r="K179" i="1" s="1"/>
  <c r="A181" i="1"/>
  <c r="I180" i="1"/>
  <c r="C180" i="1"/>
  <c r="B180" i="1"/>
  <c r="D180" i="1"/>
  <c r="E180" i="1"/>
  <c r="F180" i="1"/>
  <c r="G180" i="1"/>
  <c r="L180" i="1" s="1"/>
  <c r="H180" i="1"/>
  <c r="M180" i="1" l="1"/>
  <c r="N180" i="1"/>
  <c r="AX343" i="1"/>
  <c r="AX668" i="1" s="1"/>
  <c r="AY343" i="1"/>
  <c r="AY668" i="1" s="1"/>
  <c r="AY178" i="1"/>
  <c r="AY506" i="1" s="1"/>
  <c r="AX178" i="1"/>
  <c r="AX667" i="1"/>
  <c r="AV180" i="1"/>
  <c r="AV508" i="1" s="1"/>
  <c r="AW180" i="1"/>
  <c r="AW508" i="1" s="1"/>
  <c r="AL180" i="1"/>
  <c r="AN180" i="1" s="1"/>
  <c r="AM180" i="1"/>
  <c r="AO180" i="1" s="1"/>
  <c r="AU342" i="1"/>
  <c r="AU667" i="1" s="1"/>
  <c r="AT342" i="1"/>
  <c r="AT667" i="1" s="1"/>
  <c r="AT506" i="1"/>
  <c r="AV343" i="1"/>
  <c r="AV668" i="1" s="1"/>
  <c r="AW343" i="1"/>
  <c r="AW668" i="1" s="1"/>
  <c r="AT666" i="1"/>
  <c r="AT179" i="1"/>
  <c r="AT507" i="1" s="1"/>
  <c r="AU179" i="1"/>
  <c r="AU507" i="1" s="1"/>
  <c r="AP180" i="1"/>
  <c r="AR180" i="1" s="1"/>
  <c r="AQ180" i="1"/>
  <c r="S180" i="1"/>
  <c r="P180" i="1"/>
  <c r="J180" i="1"/>
  <c r="K180" i="1" s="1"/>
  <c r="A182" i="1"/>
  <c r="I181" i="1"/>
  <c r="D181" i="1"/>
  <c r="B181" i="1"/>
  <c r="C181" i="1"/>
  <c r="F181" i="1"/>
  <c r="E181" i="1"/>
  <c r="G181" i="1"/>
  <c r="L181" i="1" s="1"/>
  <c r="H181" i="1"/>
  <c r="M181" i="1" l="1"/>
  <c r="O180" i="1"/>
  <c r="AX344" i="1" s="1"/>
  <c r="AX669" i="1" s="1"/>
  <c r="N181" i="1"/>
  <c r="O181" i="1" s="1"/>
  <c r="AX180" i="1"/>
  <c r="AX508" i="1" s="1"/>
  <c r="AX179" i="1"/>
  <c r="AX507" i="1" s="1"/>
  <c r="AY179" i="1"/>
  <c r="AY507" i="1" s="1"/>
  <c r="AX506" i="1"/>
  <c r="AW344" i="1"/>
  <c r="AW669" i="1" s="1"/>
  <c r="AV344" i="1"/>
  <c r="AV669" i="1" s="1"/>
  <c r="AQ181" i="1"/>
  <c r="AP181" i="1"/>
  <c r="AR181" i="1" s="1"/>
  <c r="AL181" i="1"/>
  <c r="AN181" i="1" s="1"/>
  <c r="AM181" i="1"/>
  <c r="AO181" i="1" s="1"/>
  <c r="AT343" i="1"/>
  <c r="AT668" i="1" s="1"/>
  <c r="AU343" i="1"/>
  <c r="AU668" i="1" s="1"/>
  <c r="AV181" i="1"/>
  <c r="AV509" i="1" s="1"/>
  <c r="AW181" i="1"/>
  <c r="AW509" i="1" s="1"/>
  <c r="AT180" i="1"/>
  <c r="AU180" i="1"/>
  <c r="AU508" i="1" s="1"/>
  <c r="P181" i="1"/>
  <c r="S181" i="1"/>
  <c r="J181" i="1"/>
  <c r="K181" i="1" s="1"/>
  <c r="A183" i="1"/>
  <c r="I182" i="1"/>
  <c r="D182" i="1"/>
  <c r="C182" i="1"/>
  <c r="B182" i="1"/>
  <c r="F182" i="1"/>
  <c r="E182" i="1"/>
  <c r="G182" i="1"/>
  <c r="L182" i="1" s="1"/>
  <c r="H182" i="1"/>
  <c r="M182" i="1" l="1"/>
  <c r="AY344" i="1"/>
  <c r="AY669" i="1" s="1"/>
  <c r="N182" i="1"/>
  <c r="AY180" i="1"/>
  <c r="AY508" i="1" s="1"/>
  <c r="AX345" i="1"/>
  <c r="AY345" i="1"/>
  <c r="AY670" i="1" s="1"/>
  <c r="AM182" i="1"/>
  <c r="AO182" i="1" s="1"/>
  <c r="AL182" i="1"/>
  <c r="AN182" i="1" s="1"/>
  <c r="AT181" i="1"/>
  <c r="AT509" i="1" s="1"/>
  <c r="AU181" i="1"/>
  <c r="AU509" i="1" s="1"/>
  <c r="AW345" i="1"/>
  <c r="AW670" i="1" s="1"/>
  <c r="AV345" i="1"/>
  <c r="AV670" i="1" s="1"/>
  <c r="AP182" i="1"/>
  <c r="AR182" i="1" s="1"/>
  <c r="AQ182" i="1"/>
  <c r="AV182" i="1"/>
  <c r="AV510" i="1" s="1"/>
  <c r="AW182" i="1"/>
  <c r="AW510" i="1" s="1"/>
  <c r="AU344" i="1"/>
  <c r="AU669" i="1" s="1"/>
  <c r="AT344" i="1"/>
  <c r="AT669" i="1" s="1"/>
  <c r="AT508" i="1"/>
  <c r="S182" i="1"/>
  <c r="P182" i="1"/>
  <c r="J182" i="1"/>
  <c r="K182" i="1" s="1"/>
  <c r="A184" i="1"/>
  <c r="I183" i="1"/>
  <c r="D183" i="1"/>
  <c r="B183" i="1"/>
  <c r="C183" i="1"/>
  <c r="G183" i="1"/>
  <c r="L183" i="1" s="1"/>
  <c r="F183" i="1"/>
  <c r="E183" i="1"/>
  <c r="H183" i="1"/>
  <c r="M183" i="1" l="1"/>
  <c r="O182" i="1"/>
  <c r="AY346" i="1" s="1"/>
  <c r="AY671" i="1" s="1"/>
  <c r="N183" i="1"/>
  <c r="O183" i="1" s="1"/>
  <c r="AY182" i="1"/>
  <c r="AY510" i="1" s="1"/>
  <c r="AX181" i="1"/>
  <c r="AY181" i="1"/>
  <c r="AY509" i="1" s="1"/>
  <c r="AX670" i="1"/>
  <c r="AL183" i="1"/>
  <c r="AN183" i="1" s="1"/>
  <c r="AM183" i="1"/>
  <c r="AO183" i="1" s="1"/>
  <c r="AW183" i="1"/>
  <c r="AW511" i="1" s="1"/>
  <c r="AV183" i="1"/>
  <c r="AV511" i="1" s="1"/>
  <c r="AW346" i="1"/>
  <c r="AW671" i="1" s="1"/>
  <c r="AV346" i="1"/>
  <c r="AV671" i="1" s="1"/>
  <c r="AT345" i="1"/>
  <c r="AU345" i="1"/>
  <c r="AU670" i="1" s="1"/>
  <c r="AP183" i="1"/>
  <c r="AR183" i="1" s="1"/>
  <c r="AQ183" i="1"/>
  <c r="AT182" i="1"/>
  <c r="AU182" i="1"/>
  <c r="AU510" i="1" s="1"/>
  <c r="S183" i="1"/>
  <c r="P183" i="1"/>
  <c r="J183" i="1"/>
  <c r="K183" i="1" s="1"/>
  <c r="A185" i="1"/>
  <c r="I184" i="1"/>
  <c r="B184" i="1"/>
  <c r="D184" i="1"/>
  <c r="C184" i="1"/>
  <c r="F184" i="1"/>
  <c r="E184" i="1"/>
  <c r="G184" i="1"/>
  <c r="L184" i="1" s="1"/>
  <c r="H184" i="1"/>
  <c r="M184" i="1" l="1"/>
  <c r="AX346" i="1"/>
  <c r="AX671" i="1" s="1"/>
  <c r="N184" i="1"/>
  <c r="O184" i="1" s="1"/>
  <c r="AX182" i="1"/>
  <c r="AX510" i="1" s="1"/>
  <c r="AX347" i="1"/>
  <c r="AY347" i="1"/>
  <c r="AY672" i="1" s="1"/>
  <c r="AX509" i="1"/>
  <c r="AT670" i="1"/>
  <c r="AV184" i="1"/>
  <c r="AV512" i="1" s="1"/>
  <c r="AW184" i="1"/>
  <c r="AW512" i="1" s="1"/>
  <c r="AU183" i="1"/>
  <c r="AU511" i="1" s="1"/>
  <c r="AT183" i="1"/>
  <c r="AT511" i="1" s="1"/>
  <c r="AT510" i="1"/>
  <c r="AU346" i="1"/>
  <c r="AU671" i="1" s="1"/>
  <c r="AT346" i="1"/>
  <c r="AT671" i="1" s="1"/>
  <c r="AW347" i="1"/>
  <c r="AW672" i="1" s="1"/>
  <c r="AV347" i="1"/>
  <c r="AV672" i="1" s="1"/>
  <c r="AP184" i="1"/>
  <c r="AR184" i="1" s="1"/>
  <c r="AQ184" i="1"/>
  <c r="AL184" i="1"/>
  <c r="AN184" i="1" s="1"/>
  <c r="AM184" i="1"/>
  <c r="AO184" i="1" s="1"/>
  <c r="P184" i="1"/>
  <c r="S184" i="1"/>
  <c r="J184" i="1"/>
  <c r="K184" i="1" s="1"/>
  <c r="A186" i="1"/>
  <c r="I185" i="1"/>
  <c r="B185" i="1"/>
  <c r="C185" i="1"/>
  <c r="D185" i="1"/>
  <c r="F185" i="1"/>
  <c r="E185" i="1"/>
  <c r="H185" i="1"/>
  <c r="G185" i="1"/>
  <c r="L185" i="1" s="1"/>
  <c r="M185" i="1" l="1"/>
  <c r="N185" i="1"/>
  <c r="O185" i="1" s="1"/>
  <c r="AX348" i="1"/>
  <c r="AX673" i="1" s="1"/>
  <c r="AY348" i="1"/>
  <c r="AY673" i="1" s="1"/>
  <c r="AX183" i="1"/>
  <c r="AY183" i="1"/>
  <c r="AY511" i="1" s="1"/>
  <c r="AX672" i="1"/>
  <c r="AL185" i="1"/>
  <c r="AN185" i="1" s="1"/>
  <c r="AM185" i="1"/>
  <c r="AO185" i="1" s="1"/>
  <c r="AP185" i="1"/>
  <c r="AR185" i="1" s="1"/>
  <c r="AQ185" i="1"/>
  <c r="AV185" i="1"/>
  <c r="AV513" i="1" s="1"/>
  <c r="AW185" i="1"/>
  <c r="AW513" i="1" s="1"/>
  <c r="AT184" i="1"/>
  <c r="AU184" i="1"/>
  <c r="AU512" i="1" s="1"/>
  <c r="AW348" i="1"/>
  <c r="AW673" i="1" s="1"/>
  <c r="AV348" i="1"/>
  <c r="AV673" i="1" s="1"/>
  <c r="AT347" i="1"/>
  <c r="AT672" i="1" s="1"/>
  <c r="AU347" i="1"/>
  <c r="AU672" i="1" s="1"/>
  <c r="P185" i="1"/>
  <c r="S185" i="1"/>
  <c r="J185" i="1"/>
  <c r="K185" i="1" s="1"/>
  <c r="A187" i="1"/>
  <c r="I186" i="1"/>
  <c r="C186" i="1"/>
  <c r="D186" i="1"/>
  <c r="B186" i="1"/>
  <c r="H186" i="1"/>
  <c r="F186" i="1"/>
  <c r="G186" i="1"/>
  <c r="L186" i="1" s="1"/>
  <c r="E186" i="1"/>
  <c r="M186" i="1" l="1"/>
  <c r="N186" i="1"/>
  <c r="O186" i="1" s="1"/>
  <c r="AY184" i="1"/>
  <c r="AY512" i="1" s="1"/>
  <c r="AX184" i="1"/>
  <c r="AX512" i="1" s="1"/>
  <c r="AX185" i="1"/>
  <c r="AX513" i="1" s="1"/>
  <c r="AY185" i="1"/>
  <c r="AY513" i="1" s="1"/>
  <c r="AY349" i="1"/>
  <c r="AY674" i="1" s="1"/>
  <c r="AX349" i="1"/>
  <c r="AX674" i="1" s="1"/>
  <c r="AX511" i="1"/>
  <c r="AV186" i="1"/>
  <c r="AV514" i="1" s="1"/>
  <c r="AW186" i="1"/>
  <c r="AW514" i="1" s="1"/>
  <c r="AT185" i="1"/>
  <c r="AT513" i="1" s="1"/>
  <c r="AU185" i="1"/>
  <c r="AU513" i="1" s="1"/>
  <c r="AM186" i="1"/>
  <c r="AO186" i="1" s="1"/>
  <c r="AL186" i="1"/>
  <c r="AN186" i="1" s="1"/>
  <c r="AT512" i="1"/>
  <c r="AV349" i="1"/>
  <c r="AV674" i="1" s="1"/>
  <c r="AW349" i="1"/>
  <c r="AW674" i="1" s="1"/>
  <c r="AU348" i="1"/>
  <c r="AU673" i="1" s="1"/>
  <c r="AT348" i="1"/>
  <c r="AP186" i="1"/>
  <c r="AR186" i="1" s="1"/>
  <c r="AQ186" i="1"/>
  <c r="S186" i="1"/>
  <c r="P186" i="1"/>
  <c r="J186" i="1"/>
  <c r="K186" i="1" s="1"/>
  <c r="A188" i="1"/>
  <c r="I187" i="1"/>
  <c r="D187" i="1"/>
  <c r="B187" i="1"/>
  <c r="C187" i="1"/>
  <c r="F187" i="1"/>
  <c r="H187" i="1"/>
  <c r="E187" i="1"/>
  <c r="G187" i="1"/>
  <c r="L187" i="1" s="1"/>
  <c r="M187" i="1" l="1"/>
  <c r="N187" i="1"/>
  <c r="O187" i="1" s="1"/>
  <c r="AY350" i="1"/>
  <c r="AY675" i="1" s="1"/>
  <c r="AX350" i="1"/>
  <c r="AP187" i="1"/>
  <c r="AR187" i="1" s="1"/>
  <c r="AQ187" i="1"/>
  <c r="AT673" i="1"/>
  <c r="AW187" i="1"/>
  <c r="AW515" i="1" s="1"/>
  <c r="AV187" i="1"/>
  <c r="AV515" i="1" s="1"/>
  <c r="AW350" i="1"/>
  <c r="AW675" i="1" s="1"/>
  <c r="AV350" i="1"/>
  <c r="AV675" i="1" s="1"/>
  <c r="AT349" i="1"/>
  <c r="AT674" i="1" s="1"/>
  <c r="AU349" i="1"/>
  <c r="AU674" i="1" s="1"/>
  <c r="AM187" i="1"/>
  <c r="AO187" i="1" s="1"/>
  <c r="AL187" i="1"/>
  <c r="AN187" i="1" s="1"/>
  <c r="AT186" i="1"/>
  <c r="AU186" i="1"/>
  <c r="AU514" i="1" s="1"/>
  <c r="S187" i="1"/>
  <c r="P187" i="1"/>
  <c r="J187" i="1"/>
  <c r="K187" i="1" s="1"/>
  <c r="A189" i="1"/>
  <c r="I188" i="1"/>
  <c r="C188" i="1"/>
  <c r="D188" i="1"/>
  <c r="B188" i="1"/>
  <c r="H188" i="1"/>
  <c r="F188" i="1"/>
  <c r="G188" i="1"/>
  <c r="L188" i="1" s="1"/>
  <c r="E188" i="1"/>
  <c r="M188" i="1" l="1"/>
  <c r="N188" i="1"/>
  <c r="O188" i="1" s="1"/>
  <c r="AX186" i="1"/>
  <c r="AY186" i="1"/>
  <c r="AY514" i="1" s="1"/>
  <c r="AX351" i="1"/>
  <c r="AX676" i="1" s="1"/>
  <c r="AY351" i="1"/>
  <c r="AY676" i="1" s="1"/>
  <c r="AX675" i="1"/>
  <c r="AV188" i="1"/>
  <c r="AV516" i="1" s="1"/>
  <c r="AW188" i="1"/>
  <c r="AW516" i="1" s="1"/>
  <c r="AT514" i="1"/>
  <c r="AV351" i="1"/>
  <c r="AV676" i="1" s="1"/>
  <c r="AW351" i="1"/>
  <c r="AW676" i="1" s="1"/>
  <c r="AL188" i="1"/>
  <c r="AN188" i="1" s="1"/>
  <c r="AM188" i="1"/>
  <c r="AO188" i="1" s="1"/>
  <c r="AT187" i="1"/>
  <c r="AT515" i="1" s="1"/>
  <c r="AU187" i="1"/>
  <c r="AU515" i="1" s="1"/>
  <c r="AU350" i="1"/>
  <c r="AU675" i="1" s="1"/>
  <c r="AT350" i="1"/>
  <c r="AP188" i="1"/>
  <c r="AR188" i="1" s="1"/>
  <c r="AQ188" i="1"/>
  <c r="S188" i="1"/>
  <c r="P188" i="1"/>
  <c r="J188" i="1"/>
  <c r="K188" i="1" s="1"/>
  <c r="A190" i="1"/>
  <c r="I189" i="1"/>
  <c r="D189" i="1"/>
  <c r="B189" i="1"/>
  <c r="C189" i="1"/>
  <c r="E189" i="1"/>
  <c r="G189" i="1"/>
  <c r="L189" i="1" s="1"/>
  <c r="F189" i="1"/>
  <c r="H189" i="1"/>
  <c r="M189" i="1" l="1"/>
  <c r="N189" i="1"/>
  <c r="O189" i="1" s="1"/>
  <c r="AY352" i="1"/>
  <c r="AY677" i="1" s="1"/>
  <c r="AX352" i="1"/>
  <c r="AX187" i="1"/>
  <c r="AX515" i="1" s="1"/>
  <c r="AY187" i="1"/>
  <c r="AY515" i="1" s="1"/>
  <c r="AX514" i="1"/>
  <c r="AW352" i="1"/>
  <c r="AW677" i="1" s="1"/>
  <c r="AV352" i="1"/>
  <c r="AV677" i="1" s="1"/>
  <c r="AT351" i="1"/>
  <c r="AT676" i="1" s="1"/>
  <c r="AU351" i="1"/>
  <c r="AU676" i="1" s="1"/>
  <c r="AP189" i="1"/>
  <c r="AR189" i="1" s="1"/>
  <c r="AQ189" i="1"/>
  <c r="AT675" i="1"/>
  <c r="AV189" i="1"/>
  <c r="AV517" i="1" s="1"/>
  <c r="AW189" i="1"/>
  <c r="AW517" i="1" s="1"/>
  <c r="AM189" i="1"/>
  <c r="AO189" i="1" s="1"/>
  <c r="AL189" i="1"/>
  <c r="AN189" i="1" s="1"/>
  <c r="AT188" i="1"/>
  <c r="AU188" i="1"/>
  <c r="AU516" i="1" s="1"/>
  <c r="S189" i="1"/>
  <c r="P189" i="1"/>
  <c r="J189" i="1"/>
  <c r="K189" i="1" s="1"/>
  <c r="A191" i="1"/>
  <c r="I190" i="1"/>
  <c r="B190" i="1"/>
  <c r="C190" i="1"/>
  <c r="D190" i="1"/>
  <c r="F190" i="1"/>
  <c r="H190" i="1"/>
  <c r="G190" i="1"/>
  <c r="L190" i="1" s="1"/>
  <c r="E190" i="1"/>
  <c r="M190" i="1" l="1"/>
  <c r="N190" i="1"/>
  <c r="O190" i="1" s="1"/>
  <c r="AX188" i="1"/>
  <c r="AX516" i="1" s="1"/>
  <c r="AY188" i="1"/>
  <c r="AY516" i="1" s="1"/>
  <c r="AX353" i="1"/>
  <c r="AX678" i="1" s="1"/>
  <c r="AY353" i="1"/>
  <c r="AY678" i="1" s="1"/>
  <c r="AX677" i="1"/>
  <c r="AT189" i="1"/>
  <c r="AT517" i="1" s="1"/>
  <c r="AU189" i="1"/>
  <c r="AU517" i="1" s="1"/>
  <c r="AL190" i="1"/>
  <c r="AN190" i="1" s="1"/>
  <c r="AM190" i="1"/>
  <c r="AO190" i="1" s="1"/>
  <c r="AU352" i="1"/>
  <c r="AU677" i="1" s="1"/>
  <c r="AT352" i="1"/>
  <c r="AW353" i="1"/>
  <c r="AW678" i="1" s="1"/>
  <c r="AV353" i="1"/>
  <c r="AV678" i="1" s="1"/>
  <c r="AP190" i="1"/>
  <c r="AR190" i="1" s="1"/>
  <c r="AQ190" i="1"/>
  <c r="AV190" i="1"/>
  <c r="AV518" i="1" s="1"/>
  <c r="AW190" i="1"/>
  <c r="AW518" i="1" s="1"/>
  <c r="AT516" i="1"/>
  <c r="S190" i="1"/>
  <c r="P190" i="1"/>
  <c r="J190" i="1"/>
  <c r="K190" i="1" s="1"/>
  <c r="A192" i="1"/>
  <c r="I191" i="1"/>
  <c r="D191" i="1"/>
  <c r="C191" i="1"/>
  <c r="B191" i="1"/>
  <c r="E191" i="1"/>
  <c r="G191" i="1"/>
  <c r="L191" i="1" s="1"/>
  <c r="H191" i="1"/>
  <c r="F191" i="1"/>
  <c r="M191" i="1" l="1"/>
  <c r="N191" i="1"/>
  <c r="O191" i="1" s="1"/>
  <c r="AY189" i="1"/>
  <c r="AY517" i="1" s="1"/>
  <c r="AX189" i="1"/>
  <c r="AY354" i="1"/>
  <c r="AY679" i="1" s="1"/>
  <c r="AX354" i="1"/>
  <c r="AT677" i="1"/>
  <c r="AP191" i="1"/>
  <c r="AR191" i="1" s="1"/>
  <c r="AQ191" i="1"/>
  <c r="AL191" i="1"/>
  <c r="AN191" i="1" s="1"/>
  <c r="AM191" i="1"/>
  <c r="AO191" i="1" s="1"/>
  <c r="AW191" i="1"/>
  <c r="AW519" i="1" s="1"/>
  <c r="AV191" i="1"/>
  <c r="AV519" i="1" s="1"/>
  <c r="AW354" i="1"/>
  <c r="AW679" i="1" s="1"/>
  <c r="AV354" i="1"/>
  <c r="AV679" i="1" s="1"/>
  <c r="AT353" i="1"/>
  <c r="AT678" i="1" s="1"/>
  <c r="AU353" i="1"/>
  <c r="AU678" i="1" s="1"/>
  <c r="AT190" i="1"/>
  <c r="AU190" i="1"/>
  <c r="AU518" i="1" s="1"/>
  <c r="P191" i="1"/>
  <c r="S191" i="1"/>
  <c r="J191" i="1"/>
  <c r="K191" i="1" s="1"/>
  <c r="A193" i="1"/>
  <c r="I192" i="1"/>
  <c r="B192" i="1"/>
  <c r="D192" i="1"/>
  <c r="C192" i="1"/>
  <c r="E192" i="1"/>
  <c r="F192" i="1"/>
  <c r="G192" i="1"/>
  <c r="L192" i="1" s="1"/>
  <c r="H192" i="1"/>
  <c r="M192" i="1" l="1"/>
  <c r="N192" i="1"/>
  <c r="O192" i="1" s="1"/>
  <c r="AX190" i="1"/>
  <c r="AX518" i="1" s="1"/>
  <c r="AY190" i="1"/>
  <c r="AY518" i="1" s="1"/>
  <c r="AX355" i="1"/>
  <c r="AX680" i="1" s="1"/>
  <c r="AY355" i="1"/>
  <c r="AY680" i="1" s="1"/>
  <c r="AX517" i="1"/>
  <c r="AX679" i="1"/>
  <c r="AV192" i="1"/>
  <c r="AV520" i="1" s="1"/>
  <c r="AW192" i="1"/>
  <c r="AW520" i="1" s="1"/>
  <c r="AT191" i="1"/>
  <c r="AT519" i="1" s="1"/>
  <c r="AU191" i="1"/>
  <c r="AU519" i="1" s="1"/>
  <c r="AW355" i="1"/>
  <c r="AW680" i="1" s="1"/>
  <c r="AV355" i="1"/>
  <c r="AV680" i="1" s="1"/>
  <c r="AP192" i="1"/>
  <c r="AR192" i="1" s="1"/>
  <c r="AQ192" i="1"/>
  <c r="AU354" i="1"/>
  <c r="AU679" i="1" s="1"/>
  <c r="AT354" i="1"/>
  <c r="AT679" i="1" s="1"/>
  <c r="AT518" i="1"/>
  <c r="AL192" i="1"/>
  <c r="AN192" i="1" s="1"/>
  <c r="AM192" i="1"/>
  <c r="AO192" i="1" s="1"/>
  <c r="P192" i="1"/>
  <c r="S192" i="1"/>
  <c r="J192" i="1"/>
  <c r="K192" i="1" s="1"/>
  <c r="A194" i="1"/>
  <c r="I193" i="1"/>
  <c r="B193" i="1"/>
  <c r="C193" i="1"/>
  <c r="D193" i="1"/>
  <c r="G193" i="1"/>
  <c r="L193" i="1" s="1"/>
  <c r="E193" i="1"/>
  <c r="H193" i="1"/>
  <c r="F193" i="1"/>
  <c r="M193" i="1" l="1"/>
  <c r="N193" i="1"/>
  <c r="O193" i="1" s="1"/>
  <c r="AX191" i="1"/>
  <c r="AX519" i="1" s="1"/>
  <c r="AY191" i="1"/>
  <c r="AY519" i="1" s="1"/>
  <c r="AX356" i="1"/>
  <c r="AY356" i="1"/>
  <c r="AY681" i="1" s="1"/>
  <c r="AT192" i="1"/>
  <c r="AU192" i="1"/>
  <c r="AU520" i="1" s="1"/>
  <c r="AV193" i="1"/>
  <c r="AV521" i="1" s="1"/>
  <c r="AW193" i="1"/>
  <c r="AW521" i="1" s="1"/>
  <c r="AW356" i="1"/>
  <c r="AW681" i="1" s="1"/>
  <c r="AV356" i="1"/>
  <c r="AV681" i="1" s="1"/>
  <c r="AL193" i="1"/>
  <c r="AN193" i="1" s="1"/>
  <c r="AM193" i="1"/>
  <c r="AO193" i="1" s="1"/>
  <c r="AT355" i="1"/>
  <c r="AT680" i="1" s="1"/>
  <c r="AU355" i="1"/>
  <c r="AU680" i="1" s="1"/>
  <c r="AP193" i="1"/>
  <c r="AR193" i="1" s="1"/>
  <c r="AQ193" i="1"/>
  <c r="S193" i="1"/>
  <c r="P193" i="1"/>
  <c r="J193" i="1"/>
  <c r="K193" i="1" s="1"/>
  <c r="A195" i="1"/>
  <c r="I194" i="1"/>
  <c r="C194" i="1"/>
  <c r="D194" i="1"/>
  <c r="B194" i="1"/>
  <c r="F194" i="1"/>
  <c r="E194" i="1"/>
  <c r="H194" i="1"/>
  <c r="G194" i="1"/>
  <c r="L194" i="1" s="1"/>
  <c r="M194" i="1" l="1"/>
  <c r="N194" i="1"/>
  <c r="O194" i="1" s="1"/>
  <c r="AY357" i="1"/>
  <c r="AY682" i="1" s="1"/>
  <c r="AX357" i="1"/>
  <c r="AX682" i="1" s="1"/>
  <c r="AX192" i="1"/>
  <c r="AY192" i="1"/>
  <c r="AY520" i="1" s="1"/>
  <c r="AX681" i="1"/>
  <c r="AV357" i="1"/>
  <c r="AV682" i="1" s="1"/>
  <c r="AW357" i="1"/>
  <c r="AW682" i="1" s="1"/>
  <c r="AU356" i="1"/>
  <c r="AU681" i="1" s="1"/>
  <c r="AT356" i="1"/>
  <c r="AL194" i="1"/>
  <c r="AN194" i="1" s="1"/>
  <c r="AM194" i="1"/>
  <c r="AO194" i="1" s="1"/>
  <c r="AT520" i="1"/>
  <c r="AW194" i="1"/>
  <c r="AW522" i="1" s="1"/>
  <c r="AV194" i="1"/>
  <c r="AV522" i="1" s="1"/>
  <c r="AP194" i="1"/>
  <c r="AR194" i="1" s="1"/>
  <c r="AQ194" i="1"/>
  <c r="AT193" i="1"/>
  <c r="AT521" i="1" s="1"/>
  <c r="AU193" i="1"/>
  <c r="AU521" i="1" s="1"/>
  <c r="S194" i="1"/>
  <c r="P194" i="1"/>
  <c r="J194" i="1"/>
  <c r="K194" i="1" s="1"/>
  <c r="A196" i="1"/>
  <c r="I195" i="1"/>
  <c r="C195" i="1"/>
  <c r="D195" i="1"/>
  <c r="B195" i="1"/>
  <c r="F195" i="1"/>
  <c r="G195" i="1"/>
  <c r="L195" i="1" s="1"/>
  <c r="H195" i="1"/>
  <c r="E195" i="1"/>
  <c r="M195" i="1" l="1"/>
  <c r="N195" i="1"/>
  <c r="O195" i="1" s="1"/>
  <c r="AY193" i="1"/>
  <c r="AY521" i="1" s="1"/>
  <c r="AX193" i="1"/>
  <c r="AX521" i="1" s="1"/>
  <c r="AY358" i="1"/>
  <c r="AY683" i="1" s="1"/>
  <c r="AX358" i="1"/>
  <c r="AX683" i="1" s="1"/>
  <c r="AX520" i="1"/>
  <c r="AW195" i="1"/>
  <c r="AW523" i="1" s="1"/>
  <c r="AV195" i="1"/>
  <c r="AV523" i="1" s="1"/>
  <c r="AW358" i="1"/>
  <c r="AW683" i="1" s="1"/>
  <c r="AV358" i="1"/>
  <c r="AV683" i="1" s="1"/>
  <c r="AU357" i="1"/>
  <c r="AU682" i="1" s="1"/>
  <c r="AT357" i="1"/>
  <c r="AT682" i="1" s="1"/>
  <c r="AL195" i="1"/>
  <c r="AN195" i="1" s="1"/>
  <c r="AM195" i="1"/>
  <c r="AO195" i="1" s="1"/>
  <c r="AP195" i="1"/>
  <c r="AR195" i="1" s="1"/>
  <c r="AQ195" i="1"/>
  <c r="AT681" i="1"/>
  <c r="AT194" i="1"/>
  <c r="AU194" i="1"/>
  <c r="AU522" i="1" s="1"/>
  <c r="S195" i="1"/>
  <c r="P195" i="1"/>
  <c r="J195" i="1"/>
  <c r="K195" i="1" s="1"/>
  <c r="A197" i="1"/>
  <c r="I196" i="1"/>
  <c r="D196" i="1"/>
  <c r="B196" i="1"/>
  <c r="C196" i="1"/>
  <c r="G196" i="1"/>
  <c r="L196" i="1" s="1"/>
  <c r="E196" i="1"/>
  <c r="F196" i="1"/>
  <c r="H196" i="1"/>
  <c r="M196" i="1" l="1"/>
  <c r="N196" i="1"/>
  <c r="O196" i="1" s="1"/>
  <c r="AY194" i="1"/>
  <c r="AY522" i="1" s="1"/>
  <c r="AX194" i="1"/>
  <c r="AX359" i="1"/>
  <c r="AY359" i="1"/>
  <c r="AY684" i="1" s="1"/>
  <c r="AP196" i="1"/>
  <c r="AR196" i="1" s="1"/>
  <c r="AQ196" i="1"/>
  <c r="AT195" i="1"/>
  <c r="AT523" i="1" s="1"/>
  <c r="AU195" i="1"/>
  <c r="AU523" i="1" s="1"/>
  <c r="AV359" i="1"/>
  <c r="AV684" i="1" s="1"/>
  <c r="AW359" i="1"/>
  <c r="AW684" i="1" s="1"/>
  <c r="AV196" i="1"/>
  <c r="AV524" i="1" s="1"/>
  <c r="AW196" i="1"/>
  <c r="AW524" i="1" s="1"/>
  <c r="AU358" i="1"/>
  <c r="AU683" i="1" s="1"/>
  <c r="AT358" i="1"/>
  <c r="AT522" i="1"/>
  <c r="AL196" i="1"/>
  <c r="AN196" i="1" s="1"/>
  <c r="AM196" i="1"/>
  <c r="AO196" i="1" s="1"/>
  <c r="S196" i="1"/>
  <c r="P196" i="1"/>
  <c r="J196" i="1"/>
  <c r="K196" i="1" s="1"/>
  <c r="A198" i="1"/>
  <c r="I197" i="1"/>
  <c r="B197" i="1"/>
  <c r="D197" i="1"/>
  <c r="C197" i="1"/>
  <c r="E197" i="1"/>
  <c r="F197" i="1"/>
  <c r="H197" i="1"/>
  <c r="G197" i="1"/>
  <c r="L197" i="1" s="1"/>
  <c r="M197" i="1" l="1"/>
  <c r="N197" i="1"/>
  <c r="O197" i="1" s="1"/>
  <c r="AX195" i="1"/>
  <c r="AX523" i="1" s="1"/>
  <c r="AY195" i="1"/>
  <c r="AY523" i="1" s="1"/>
  <c r="AX360" i="1"/>
  <c r="AX685" i="1" s="1"/>
  <c r="AY360" i="1"/>
  <c r="AY685" i="1" s="1"/>
  <c r="AX522" i="1"/>
  <c r="AX684" i="1"/>
  <c r="AW360" i="1"/>
  <c r="AW685" i="1" s="1"/>
  <c r="AV360" i="1"/>
  <c r="AV685" i="1" s="1"/>
  <c r="AQ197" i="1"/>
  <c r="AP197" i="1"/>
  <c r="AR197" i="1" s="1"/>
  <c r="AT359" i="1"/>
  <c r="AT684" i="1" s="1"/>
  <c r="AU359" i="1"/>
  <c r="AU684" i="1" s="1"/>
  <c r="AL197" i="1"/>
  <c r="AN197" i="1" s="1"/>
  <c r="AM197" i="1"/>
  <c r="AO197" i="1" s="1"/>
  <c r="AV197" i="1"/>
  <c r="AV525" i="1" s="1"/>
  <c r="AW197" i="1"/>
  <c r="AW525" i="1" s="1"/>
  <c r="AT196" i="1"/>
  <c r="AU196" i="1"/>
  <c r="AU524" i="1" s="1"/>
  <c r="AT683" i="1"/>
  <c r="P197" i="1"/>
  <c r="S197" i="1"/>
  <c r="J197" i="1"/>
  <c r="K197" i="1" s="1"/>
  <c r="A199" i="1"/>
  <c r="I198" i="1"/>
  <c r="C198" i="1"/>
  <c r="D198" i="1"/>
  <c r="B198" i="1"/>
  <c r="E198" i="1"/>
  <c r="H198" i="1"/>
  <c r="G198" i="1"/>
  <c r="L198" i="1" s="1"/>
  <c r="F198" i="1"/>
  <c r="M198" i="1" l="1"/>
  <c r="N198" i="1"/>
  <c r="O198" i="1" s="1"/>
  <c r="AX196" i="1"/>
  <c r="AY196" i="1"/>
  <c r="AY524" i="1" s="1"/>
  <c r="AX361" i="1"/>
  <c r="AY361" i="1"/>
  <c r="AY686" i="1" s="1"/>
  <c r="AW361" i="1"/>
  <c r="AW686" i="1" s="1"/>
  <c r="AV361" i="1"/>
  <c r="AV686" i="1" s="1"/>
  <c r="AU360" i="1"/>
  <c r="AU685" i="1" s="1"/>
  <c r="AT360" i="1"/>
  <c r="AM198" i="1"/>
  <c r="AO198" i="1" s="1"/>
  <c r="AL198" i="1"/>
  <c r="AT524" i="1"/>
  <c r="AW198" i="1"/>
  <c r="AW526" i="1" s="1"/>
  <c r="AV198" i="1"/>
  <c r="AV526" i="1" s="1"/>
  <c r="AT197" i="1"/>
  <c r="AT525" i="1" s="1"/>
  <c r="AU197" i="1"/>
  <c r="AU525" i="1" s="1"/>
  <c r="AP198" i="1"/>
  <c r="AR198" i="1" s="1"/>
  <c r="AQ198" i="1"/>
  <c r="AS198" i="1" s="1"/>
  <c r="S198" i="1"/>
  <c r="P198" i="1"/>
  <c r="J198" i="1"/>
  <c r="K198" i="1" s="1"/>
  <c r="A200" i="1"/>
  <c r="I199" i="1"/>
  <c r="B199" i="1"/>
  <c r="C199" i="1"/>
  <c r="D199" i="1"/>
  <c r="G199" i="1"/>
  <c r="L199" i="1" s="1"/>
  <c r="H199" i="1"/>
  <c r="F199" i="1"/>
  <c r="E199" i="1"/>
  <c r="M199" i="1" l="1"/>
  <c r="N199" i="1"/>
  <c r="O199" i="1" s="1"/>
  <c r="AX197" i="1"/>
  <c r="AX525" i="1" s="1"/>
  <c r="AY197" i="1"/>
  <c r="AY525" i="1" s="1"/>
  <c r="AY362" i="1"/>
  <c r="AY687" i="1" s="1"/>
  <c r="AX362" i="1"/>
  <c r="AX687" i="1" s="1"/>
  <c r="AX524" i="1"/>
  <c r="AX686" i="1"/>
  <c r="AW199" i="1"/>
  <c r="AW527" i="1" s="1"/>
  <c r="AV199" i="1"/>
  <c r="AV527" i="1" s="1"/>
  <c r="AP199" i="1"/>
  <c r="AR199" i="1" s="1"/>
  <c r="AQ199" i="1"/>
  <c r="AS199" i="1" s="1"/>
  <c r="AL199" i="1"/>
  <c r="AN199" i="1" s="1"/>
  <c r="AM199" i="1"/>
  <c r="AO199" i="1" s="1"/>
  <c r="AT685" i="1"/>
  <c r="AT361" i="1"/>
  <c r="AT686" i="1" s="1"/>
  <c r="AU361" i="1"/>
  <c r="AU686" i="1" s="1"/>
  <c r="AT198" i="1"/>
  <c r="AU198" i="1"/>
  <c r="AU526" i="1" s="1"/>
  <c r="AW362" i="1"/>
  <c r="AW687" i="1" s="1"/>
  <c r="AV362" i="1"/>
  <c r="AV687" i="1" s="1"/>
  <c r="AN198" i="1"/>
  <c r="S199" i="1"/>
  <c r="P199" i="1"/>
  <c r="J199" i="1"/>
  <c r="K199" i="1" s="1"/>
  <c r="A201" i="1"/>
  <c r="I200" i="1"/>
  <c r="D200" i="1"/>
  <c r="B200" i="1"/>
  <c r="C200" i="1"/>
  <c r="E200" i="1"/>
  <c r="F200" i="1"/>
  <c r="H200" i="1"/>
  <c r="G200" i="1"/>
  <c r="L200" i="1" s="1"/>
  <c r="M200" i="1" l="1"/>
  <c r="N200" i="1"/>
  <c r="O200" i="1" s="1"/>
  <c r="AX363" i="1"/>
  <c r="AY363" i="1"/>
  <c r="AY688" i="1" s="1"/>
  <c r="AX198" i="1"/>
  <c r="AY198" i="1"/>
  <c r="AY526" i="1" s="1"/>
  <c r="AW363" i="1"/>
  <c r="AW688" i="1" s="1"/>
  <c r="AV363" i="1"/>
  <c r="AV688" i="1" s="1"/>
  <c r="AP200" i="1"/>
  <c r="AR200" i="1" s="1"/>
  <c r="AQ200" i="1"/>
  <c r="AS200" i="1" s="1"/>
  <c r="AU362" i="1"/>
  <c r="AU687" i="1" s="1"/>
  <c r="AT362" i="1"/>
  <c r="AL200" i="1"/>
  <c r="AN200" i="1" s="1"/>
  <c r="AM200" i="1"/>
  <c r="AO200" i="1" s="1"/>
  <c r="AT526" i="1"/>
  <c r="AV200" i="1"/>
  <c r="AV528" i="1" s="1"/>
  <c r="AW200" i="1"/>
  <c r="AW528" i="1" s="1"/>
  <c r="AT199" i="1"/>
  <c r="AT527" i="1" s="1"/>
  <c r="AU199" i="1"/>
  <c r="AU527" i="1" s="1"/>
  <c r="S200" i="1"/>
  <c r="P200" i="1"/>
  <c r="J200" i="1"/>
  <c r="K200" i="1" s="1"/>
  <c r="A202" i="1"/>
  <c r="I201" i="1"/>
  <c r="D201" i="1"/>
  <c r="B201" i="1"/>
  <c r="C201" i="1"/>
  <c r="F201" i="1"/>
  <c r="E201" i="1"/>
  <c r="G201" i="1"/>
  <c r="L201" i="1" s="1"/>
  <c r="H201" i="1"/>
  <c r="M201" i="1" l="1"/>
  <c r="N201" i="1"/>
  <c r="O201" i="1" s="1"/>
  <c r="AX199" i="1"/>
  <c r="AX527" i="1" s="1"/>
  <c r="AY199" i="1"/>
  <c r="AY527" i="1" s="1"/>
  <c r="AX364" i="1"/>
  <c r="AX689" i="1" s="1"/>
  <c r="AY364" i="1"/>
  <c r="AY689" i="1" s="1"/>
  <c r="AX526" i="1"/>
  <c r="AX688" i="1"/>
  <c r="AT687" i="1"/>
  <c r="AP201" i="1"/>
  <c r="AR201" i="1" s="1"/>
  <c r="AQ201" i="1"/>
  <c r="AS201" i="1" s="1"/>
  <c r="AT363" i="1"/>
  <c r="AT688" i="1" s="1"/>
  <c r="AU363" i="1"/>
  <c r="AU688" i="1" s="1"/>
  <c r="AT200" i="1"/>
  <c r="AT528" i="1" s="1"/>
  <c r="AU200" i="1"/>
  <c r="AU528" i="1" s="1"/>
  <c r="AM201" i="1"/>
  <c r="AO201" i="1" s="1"/>
  <c r="AL201" i="1"/>
  <c r="AN201" i="1" s="1"/>
  <c r="AV201" i="1"/>
  <c r="AV529" i="1" s="1"/>
  <c r="AW201" i="1"/>
  <c r="AW529" i="1" s="1"/>
  <c r="AW364" i="1"/>
  <c r="AW689" i="1" s="1"/>
  <c r="AV364" i="1"/>
  <c r="AV689" i="1" s="1"/>
  <c r="S201" i="1"/>
  <c r="P201" i="1"/>
  <c r="J201" i="1"/>
  <c r="K201" i="1" s="1"/>
  <c r="D202" i="1"/>
  <c r="C202" i="1"/>
  <c r="B202" i="1"/>
  <c r="G202" i="1"/>
  <c r="L202" i="1" s="1"/>
  <c r="M203" i="1" s="1"/>
  <c r="H202" i="1"/>
  <c r="F202" i="1"/>
  <c r="E202" i="1"/>
  <c r="M202" i="1" l="1"/>
  <c r="N202" i="1"/>
  <c r="O203" i="1" s="1"/>
  <c r="AY200" i="1"/>
  <c r="AY528" i="1" s="1"/>
  <c r="AX200" i="1"/>
  <c r="AX365" i="1"/>
  <c r="AY365" i="1"/>
  <c r="AY690" i="1" s="1"/>
  <c r="AW202" i="1"/>
  <c r="AW530" i="1" s="1"/>
  <c r="AV202" i="1"/>
  <c r="AV530" i="1" s="1"/>
  <c r="AV365" i="1"/>
  <c r="AV690" i="1" s="1"/>
  <c r="AW365" i="1"/>
  <c r="AW690" i="1" s="1"/>
  <c r="AU364" i="1"/>
  <c r="AU689" i="1" s="1"/>
  <c r="AT364" i="1"/>
  <c r="AT689" i="1" s="1"/>
  <c r="AP202" i="1"/>
  <c r="AQ202" i="1"/>
  <c r="AS202" i="1" s="1"/>
  <c r="AL202" i="1"/>
  <c r="AN202" i="1" s="1"/>
  <c r="AN203" i="1" s="1" a="1"/>
  <c r="AN203" i="1" s="1"/>
  <c r="AN204" i="1" s="1"/>
  <c r="AM202" i="1"/>
  <c r="AO202" i="1" s="1"/>
  <c r="AT201" i="1"/>
  <c r="AT529" i="1" s="1"/>
  <c r="AU201" i="1"/>
  <c r="AU529" i="1" s="1"/>
  <c r="P202" i="1"/>
  <c r="R199" i="1" s="1"/>
  <c r="S202" i="1"/>
  <c r="J202" i="1"/>
  <c r="K203" i="1" s="1"/>
  <c r="K202" i="1" l="1"/>
  <c r="O202" i="1"/>
  <c r="AY366" i="1" s="1"/>
  <c r="AY691" i="1" s="1"/>
  <c r="T201" i="1"/>
  <c r="T43" i="1"/>
  <c r="AX201" i="1"/>
  <c r="AX529" i="1" s="1"/>
  <c r="AY201" i="1"/>
  <c r="AY529" i="1" s="1"/>
  <c r="AX690" i="1"/>
  <c r="AX528" i="1"/>
  <c r="AV204" i="1" a="1"/>
  <c r="AV204" i="1" s="1"/>
  <c r="AV205" i="1" s="1"/>
  <c r="T199" i="1"/>
  <c r="AU202" i="1"/>
  <c r="AU530" i="1" s="1"/>
  <c r="AT202" i="1"/>
  <c r="AT530" i="1" s="1"/>
  <c r="AW366" i="1"/>
  <c r="AW691" i="1" s="1"/>
  <c r="AV366" i="1"/>
  <c r="AU365" i="1"/>
  <c r="AU690" i="1" s="1"/>
  <c r="AT365" i="1"/>
  <c r="AR202" i="1"/>
  <c r="AR203" i="1" s="1" a="1"/>
  <c r="AR203" i="1" s="1"/>
  <c r="AR204" i="1" s="1"/>
  <c r="T196" i="1"/>
  <c r="U200" i="1"/>
  <c r="T197" i="1"/>
  <c r="T195" i="1"/>
  <c r="Q195" i="1"/>
  <c r="Q198" i="1"/>
  <c r="R200" i="1"/>
  <c r="R43" i="1"/>
  <c r="Q43" i="1"/>
  <c r="R45" i="1"/>
  <c r="R44" i="1"/>
  <c r="Q45" i="1"/>
  <c r="Q47" i="1"/>
  <c r="R46" i="1"/>
  <c r="Q46" i="1"/>
  <c r="Q44" i="1"/>
  <c r="R47" i="1"/>
  <c r="Q48" i="1"/>
  <c r="Q49" i="1"/>
  <c r="R48" i="1"/>
  <c r="R49" i="1"/>
  <c r="Q51" i="1"/>
  <c r="R52" i="1"/>
  <c r="Q50" i="1"/>
  <c r="R50" i="1"/>
  <c r="R51" i="1"/>
  <c r="Q53" i="1"/>
  <c r="Q52" i="1"/>
  <c r="R53" i="1"/>
  <c r="R54" i="1"/>
  <c r="Q55" i="1"/>
  <c r="R55" i="1"/>
  <c r="Q54" i="1"/>
  <c r="R58" i="1"/>
  <c r="Q56" i="1"/>
  <c r="R56" i="1"/>
  <c r="Q57" i="1"/>
  <c r="R57" i="1"/>
  <c r="Q58" i="1"/>
  <c r="R59" i="1"/>
  <c r="Q61" i="1"/>
  <c r="R62" i="1"/>
  <c r="Q62" i="1"/>
  <c r="R61" i="1"/>
  <c r="Q59" i="1"/>
  <c r="Q60" i="1"/>
  <c r="R60" i="1"/>
  <c r="Q64" i="1"/>
  <c r="Q63" i="1"/>
  <c r="R64" i="1"/>
  <c r="R63" i="1"/>
  <c r="R67" i="1"/>
  <c r="R65" i="1"/>
  <c r="Q65" i="1"/>
  <c r="R66" i="1"/>
  <c r="Q67" i="1"/>
  <c r="Q68" i="1"/>
  <c r="Q66" i="1"/>
  <c r="R68" i="1"/>
  <c r="Q69" i="1"/>
  <c r="R69" i="1"/>
  <c r="R70" i="1"/>
  <c r="R71" i="1"/>
  <c r="Q72" i="1"/>
  <c r="Q70" i="1"/>
  <c r="Q73" i="1"/>
  <c r="R72" i="1"/>
  <c r="Q71" i="1"/>
  <c r="R74" i="1"/>
  <c r="R73" i="1"/>
  <c r="Q74" i="1"/>
  <c r="R75" i="1"/>
  <c r="Q76" i="1"/>
  <c r="R76" i="1"/>
  <c r="Q75" i="1"/>
  <c r="R78" i="1"/>
  <c r="R77" i="1"/>
  <c r="Q77" i="1"/>
  <c r="Q78" i="1"/>
  <c r="R79" i="1"/>
  <c r="Q79" i="1"/>
  <c r="R80" i="1"/>
  <c r="Q81" i="1"/>
  <c r="Q80" i="1"/>
  <c r="R81" i="1"/>
  <c r="Q82" i="1"/>
  <c r="R82" i="1"/>
  <c r="Q83" i="1"/>
  <c r="Q86" i="1"/>
  <c r="Q84" i="1"/>
  <c r="R83" i="1"/>
  <c r="R84" i="1"/>
  <c r="R86" i="1"/>
  <c r="R87" i="1"/>
  <c r="R85" i="1"/>
  <c r="Q85" i="1"/>
  <c r="Q87" i="1"/>
  <c r="R88" i="1"/>
  <c r="R90" i="1"/>
  <c r="R89" i="1"/>
  <c r="Q89" i="1"/>
  <c r="Q88" i="1"/>
  <c r="R91" i="1"/>
  <c r="Q90" i="1"/>
  <c r="Q91" i="1"/>
  <c r="Q92" i="1"/>
  <c r="R93" i="1"/>
  <c r="R92" i="1"/>
  <c r="Q94" i="1"/>
  <c r="Q93" i="1"/>
  <c r="R95" i="1"/>
  <c r="R94" i="1"/>
  <c r="Q95" i="1"/>
  <c r="Q96" i="1"/>
  <c r="R96" i="1"/>
  <c r="R98" i="1"/>
  <c r="Q99" i="1"/>
  <c r="Q97" i="1"/>
  <c r="R100" i="1"/>
  <c r="R97" i="1"/>
  <c r="R99" i="1"/>
  <c r="Q98" i="1"/>
  <c r="Q100" i="1"/>
  <c r="R102" i="1"/>
  <c r="R103" i="1"/>
  <c r="R101" i="1"/>
  <c r="Q101" i="1"/>
  <c r="Q102" i="1"/>
  <c r="R105" i="1"/>
  <c r="Q103" i="1"/>
  <c r="Q106" i="1"/>
  <c r="R106" i="1"/>
  <c r="R104" i="1"/>
  <c r="R107" i="1"/>
  <c r="Q107" i="1"/>
  <c r="Q105" i="1"/>
  <c r="R109" i="1"/>
  <c r="Q104" i="1"/>
  <c r="Q108" i="1"/>
  <c r="Q109" i="1"/>
  <c r="R108" i="1"/>
  <c r="Q111" i="1"/>
  <c r="Q113" i="1"/>
  <c r="Q110" i="1"/>
  <c r="R112" i="1"/>
  <c r="Q114" i="1"/>
  <c r="R110" i="1"/>
  <c r="Q115" i="1"/>
  <c r="R111" i="1"/>
  <c r="R113" i="1"/>
  <c r="R114" i="1"/>
  <c r="Q112" i="1"/>
  <c r="R118" i="1"/>
  <c r="R115" i="1"/>
  <c r="Q117" i="1"/>
  <c r="Q116" i="1"/>
  <c r="R117" i="1"/>
  <c r="R120" i="1"/>
  <c r="Q121" i="1"/>
  <c r="Q118" i="1"/>
  <c r="R116" i="1"/>
  <c r="R121" i="1"/>
  <c r="Q119" i="1"/>
  <c r="Q122" i="1"/>
  <c r="R119" i="1"/>
  <c r="R122" i="1"/>
  <c r="Q120" i="1"/>
  <c r="Q123" i="1"/>
  <c r="R124" i="1"/>
  <c r="R123" i="1"/>
  <c r="R125" i="1"/>
  <c r="Q125" i="1"/>
  <c r="Q124" i="1"/>
  <c r="Q126" i="1"/>
  <c r="R127" i="1"/>
  <c r="Q127" i="1"/>
  <c r="R126" i="1"/>
  <c r="R130" i="1"/>
  <c r="R129" i="1"/>
  <c r="Q128" i="1"/>
  <c r="Q131" i="1"/>
  <c r="Q132" i="1"/>
  <c r="Q129" i="1"/>
  <c r="R133" i="1"/>
  <c r="R128" i="1"/>
  <c r="Q130" i="1"/>
  <c r="R132" i="1"/>
  <c r="R131" i="1"/>
  <c r="Q135" i="1"/>
  <c r="R135" i="1"/>
  <c r="Q133" i="1"/>
  <c r="Q134" i="1"/>
  <c r="R136" i="1"/>
  <c r="R134" i="1"/>
  <c r="Q138" i="1"/>
  <c r="R139" i="1"/>
  <c r="Q137" i="1"/>
  <c r="R137" i="1"/>
  <c r="R138" i="1"/>
  <c r="Q136" i="1"/>
  <c r="R140" i="1"/>
  <c r="R141" i="1"/>
  <c r="Q140" i="1"/>
  <c r="Q142" i="1"/>
  <c r="Q143" i="1"/>
  <c r="Q139" i="1"/>
  <c r="R142" i="1"/>
  <c r="Q141" i="1"/>
  <c r="R144" i="1"/>
  <c r="Q145" i="1"/>
  <c r="R143" i="1"/>
  <c r="Q144" i="1"/>
  <c r="R145" i="1"/>
  <c r="Q146" i="1"/>
  <c r="Q149" i="1"/>
  <c r="Q147" i="1"/>
  <c r="R147" i="1"/>
  <c r="R146" i="1"/>
  <c r="Q148" i="1"/>
  <c r="R150" i="1"/>
  <c r="R148" i="1"/>
  <c r="R149" i="1"/>
  <c r="Q151" i="1"/>
  <c r="Q150" i="1"/>
  <c r="R153" i="1"/>
  <c r="R151" i="1"/>
  <c r="Q154" i="1"/>
  <c r="Q152" i="1"/>
  <c r="Q153" i="1"/>
  <c r="R155" i="1"/>
  <c r="R152" i="1"/>
  <c r="R154" i="1"/>
  <c r="R156" i="1"/>
  <c r="Q157" i="1"/>
  <c r="Q156" i="1"/>
  <c r="Q155" i="1"/>
  <c r="R158" i="1"/>
  <c r="R157" i="1"/>
  <c r="Q158" i="1"/>
  <c r="R159" i="1"/>
  <c r="R160" i="1"/>
  <c r="Q159" i="1"/>
  <c r="R161" i="1"/>
  <c r="Q160" i="1"/>
  <c r="Q162" i="1"/>
  <c r="Q161" i="1"/>
  <c r="R163" i="1"/>
  <c r="R162" i="1"/>
  <c r="R166" i="1"/>
  <c r="Q163" i="1"/>
  <c r="Q165" i="1"/>
  <c r="Q164" i="1"/>
  <c r="R165" i="1"/>
  <c r="Q166" i="1"/>
  <c r="R164" i="1"/>
  <c r="Q167" i="1"/>
  <c r="R167" i="1"/>
  <c r="R168" i="1"/>
  <c r="Q171" i="1"/>
  <c r="Q168" i="1"/>
  <c r="Q170" i="1"/>
  <c r="R169" i="1"/>
  <c r="Q169" i="1"/>
  <c r="Q172" i="1"/>
  <c r="R170" i="1"/>
  <c r="Q173" i="1"/>
  <c r="R171" i="1"/>
  <c r="R172" i="1"/>
  <c r="R174" i="1"/>
  <c r="R175" i="1"/>
  <c r="R173" i="1"/>
  <c r="Q174" i="1"/>
  <c r="R177" i="1"/>
  <c r="Q176" i="1"/>
  <c r="Q175" i="1"/>
  <c r="R178" i="1"/>
  <c r="R176" i="1"/>
  <c r="Q177" i="1"/>
  <c r="Q178" i="1"/>
  <c r="Q179" i="1"/>
  <c r="R179" i="1"/>
  <c r="Q180" i="1"/>
  <c r="R180" i="1"/>
  <c r="Q181" i="1"/>
  <c r="Q183" i="1"/>
  <c r="Q182" i="1"/>
  <c r="R182" i="1"/>
  <c r="R181" i="1"/>
  <c r="R183" i="1"/>
  <c r="Q185" i="1"/>
  <c r="Q184" i="1"/>
  <c r="R186" i="1"/>
  <c r="R187" i="1"/>
  <c r="Q186" i="1"/>
  <c r="Q188" i="1"/>
  <c r="R184" i="1"/>
  <c r="R185" i="1"/>
  <c r="R188" i="1"/>
  <c r="Q190" i="1"/>
  <c r="R189" i="1"/>
  <c r="Q187" i="1"/>
  <c r="R191" i="1"/>
  <c r="R192" i="1"/>
  <c r="R190" i="1"/>
  <c r="Q189" i="1"/>
  <c r="Q192" i="1"/>
  <c r="Q191" i="1"/>
  <c r="Q193" i="1"/>
  <c r="Q194" i="1"/>
  <c r="Q196" i="1"/>
  <c r="R193" i="1"/>
  <c r="R194" i="1"/>
  <c r="R198" i="1"/>
  <c r="Q197" i="1"/>
  <c r="Q199" i="1"/>
  <c r="R195" i="1"/>
  <c r="Q200" i="1"/>
  <c r="R197" i="1"/>
  <c r="R201" i="1"/>
  <c r="U43" i="1"/>
  <c r="U45" i="1"/>
  <c r="T48" i="1"/>
  <c r="T45" i="1"/>
  <c r="U48" i="1"/>
  <c r="T47" i="1"/>
  <c r="T44" i="1"/>
  <c r="T46" i="1"/>
  <c r="U46" i="1"/>
  <c r="U44" i="1"/>
  <c r="U47" i="1"/>
  <c r="T49" i="1"/>
  <c r="U49" i="1"/>
  <c r="T50" i="1"/>
  <c r="U50" i="1"/>
  <c r="U51" i="1"/>
  <c r="T51" i="1"/>
  <c r="T52" i="1"/>
  <c r="U52" i="1"/>
  <c r="U53" i="1"/>
  <c r="T54" i="1"/>
  <c r="T53" i="1"/>
  <c r="U54" i="1"/>
  <c r="U55" i="1"/>
  <c r="U56" i="1"/>
  <c r="T55" i="1"/>
  <c r="T56" i="1"/>
  <c r="U60" i="1"/>
  <c r="T60" i="1"/>
  <c r="U58" i="1"/>
  <c r="U57" i="1"/>
  <c r="U59" i="1"/>
  <c r="T59" i="1"/>
  <c r="T57" i="1"/>
  <c r="T58" i="1"/>
  <c r="T62" i="1"/>
  <c r="T61" i="1"/>
  <c r="U61" i="1"/>
  <c r="U63" i="1"/>
  <c r="T63" i="1"/>
  <c r="T65" i="1"/>
  <c r="U64" i="1"/>
  <c r="U65" i="1"/>
  <c r="U62" i="1"/>
  <c r="T66" i="1"/>
  <c r="T64" i="1"/>
  <c r="U67" i="1"/>
  <c r="U66" i="1"/>
  <c r="T67" i="1"/>
  <c r="U68" i="1"/>
  <c r="T68" i="1"/>
  <c r="T69" i="1"/>
  <c r="U70" i="1"/>
  <c r="T70" i="1"/>
  <c r="U69" i="1"/>
  <c r="U72" i="1"/>
  <c r="T74" i="1"/>
  <c r="T73" i="1"/>
  <c r="U71" i="1"/>
  <c r="T71" i="1"/>
  <c r="U73" i="1"/>
  <c r="T72" i="1"/>
  <c r="U74" i="1"/>
  <c r="U75" i="1"/>
  <c r="U77" i="1"/>
  <c r="T76" i="1"/>
  <c r="U79" i="1"/>
  <c r="T75" i="1"/>
  <c r="T78" i="1"/>
  <c r="U80" i="1"/>
  <c r="U76" i="1"/>
  <c r="U78" i="1"/>
  <c r="T77" i="1"/>
  <c r="U82" i="1"/>
  <c r="T80" i="1"/>
  <c r="T81" i="1"/>
  <c r="T79" i="1"/>
  <c r="T82" i="1"/>
  <c r="T83" i="1"/>
  <c r="U81" i="1"/>
  <c r="T84" i="1"/>
  <c r="U83" i="1"/>
  <c r="U85" i="1"/>
  <c r="U86" i="1"/>
  <c r="U87" i="1"/>
  <c r="T85" i="1"/>
  <c r="U84" i="1"/>
  <c r="U88" i="1"/>
  <c r="T88" i="1"/>
  <c r="U89" i="1"/>
  <c r="T86" i="1"/>
  <c r="T89" i="1"/>
  <c r="T87" i="1"/>
  <c r="U90" i="1"/>
  <c r="T90" i="1"/>
  <c r="T92" i="1"/>
  <c r="U94" i="1"/>
  <c r="U91" i="1"/>
  <c r="T91" i="1"/>
  <c r="U92" i="1"/>
  <c r="T93" i="1"/>
  <c r="T97" i="1"/>
  <c r="U95" i="1"/>
  <c r="T94" i="1"/>
  <c r="U93" i="1"/>
  <c r="T95" i="1"/>
  <c r="T99" i="1"/>
  <c r="T96" i="1"/>
  <c r="U99" i="1"/>
  <c r="U96" i="1"/>
  <c r="U97" i="1"/>
  <c r="T100" i="1"/>
  <c r="T98" i="1"/>
  <c r="U100" i="1"/>
  <c r="U98" i="1"/>
  <c r="T102" i="1"/>
  <c r="U103" i="1"/>
  <c r="U101" i="1"/>
  <c r="T103" i="1"/>
  <c r="T106" i="1"/>
  <c r="T101" i="1"/>
  <c r="T104" i="1"/>
  <c r="U102" i="1"/>
  <c r="T105" i="1"/>
  <c r="U104" i="1"/>
  <c r="U105" i="1"/>
  <c r="U106" i="1"/>
  <c r="T109" i="1"/>
  <c r="U109" i="1"/>
  <c r="U107" i="1"/>
  <c r="T107" i="1"/>
  <c r="T108" i="1"/>
  <c r="T111" i="1"/>
  <c r="U108" i="1"/>
  <c r="T110" i="1"/>
  <c r="U110" i="1"/>
  <c r="U113" i="1"/>
  <c r="U112" i="1"/>
  <c r="T113" i="1"/>
  <c r="U111" i="1"/>
  <c r="U115" i="1"/>
  <c r="T115" i="1"/>
  <c r="T112" i="1"/>
  <c r="U114" i="1"/>
  <c r="T114" i="1"/>
  <c r="U116" i="1"/>
  <c r="U119" i="1"/>
  <c r="T119" i="1"/>
  <c r="T117" i="1"/>
  <c r="U117" i="1"/>
  <c r="T116" i="1"/>
  <c r="T122" i="1"/>
  <c r="T118" i="1"/>
  <c r="U118" i="1"/>
  <c r="T120" i="1"/>
  <c r="U123" i="1"/>
  <c r="U122" i="1"/>
  <c r="T121" i="1"/>
  <c r="U120" i="1"/>
  <c r="U121" i="1"/>
  <c r="T123" i="1"/>
  <c r="T124" i="1"/>
  <c r="U128" i="1"/>
  <c r="T125" i="1"/>
  <c r="U125" i="1"/>
  <c r="U124" i="1"/>
  <c r="U127" i="1"/>
  <c r="T127" i="1"/>
  <c r="T128" i="1"/>
  <c r="U126" i="1"/>
  <c r="T126" i="1"/>
  <c r="U129" i="1"/>
  <c r="U130" i="1"/>
  <c r="U132" i="1"/>
  <c r="T130" i="1"/>
  <c r="U131" i="1"/>
  <c r="T132" i="1"/>
  <c r="T129" i="1"/>
  <c r="T131" i="1"/>
  <c r="T135" i="1"/>
  <c r="T133" i="1"/>
  <c r="U133" i="1"/>
  <c r="T136" i="1"/>
  <c r="U134" i="1"/>
  <c r="U135" i="1"/>
  <c r="U136" i="1"/>
  <c r="T134" i="1"/>
  <c r="T137" i="1"/>
  <c r="U138" i="1"/>
  <c r="T139" i="1"/>
  <c r="U137" i="1"/>
  <c r="T140" i="1"/>
  <c r="T141" i="1"/>
  <c r="T138" i="1"/>
  <c r="U139" i="1"/>
  <c r="T142" i="1"/>
  <c r="U140" i="1"/>
  <c r="U141" i="1"/>
  <c r="U142" i="1"/>
  <c r="T143" i="1"/>
  <c r="U144" i="1"/>
  <c r="U143" i="1"/>
  <c r="T145" i="1"/>
  <c r="T144" i="1"/>
  <c r="U145" i="1"/>
  <c r="T146" i="1"/>
  <c r="U146" i="1"/>
  <c r="T148" i="1"/>
  <c r="U148" i="1"/>
  <c r="T149" i="1"/>
  <c r="U147" i="1"/>
  <c r="T147" i="1"/>
  <c r="T152" i="1"/>
  <c r="U151" i="1"/>
  <c r="U150" i="1"/>
  <c r="T151" i="1"/>
  <c r="U149" i="1"/>
  <c r="U152" i="1"/>
  <c r="T150" i="1"/>
  <c r="T153" i="1"/>
  <c r="U153" i="1"/>
  <c r="U155" i="1"/>
  <c r="U154" i="1"/>
  <c r="T154" i="1"/>
  <c r="U156" i="1"/>
  <c r="T155" i="1"/>
  <c r="U157" i="1"/>
  <c r="T156" i="1"/>
  <c r="U159" i="1"/>
  <c r="T159" i="1"/>
  <c r="T157" i="1"/>
  <c r="U158" i="1"/>
  <c r="T158" i="1"/>
  <c r="T161" i="1"/>
  <c r="U162" i="1"/>
  <c r="U160" i="1"/>
  <c r="T160" i="1"/>
  <c r="T163" i="1"/>
  <c r="T165" i="1"/>
  <c r="U161" i="1"/>
  <c r="T162" i="1"/>
  <c r="T166" i="1"/>
  <c r="U164" i="1"/>
  <c r="T164" i="1"/>
  <c r="U163" i="1"/>
  <c r="T167" i="1"/>
  <c r="U165" i="1"/>
  <c r="U167" i="1"/>
  <c r="T168" i="1"/>
  <c r="U170" i="1"/>
  <c r="U169" i="1"/>
  <c r="U166" i="1"/>
  <c r="T169" i="1"/>
  <c r="U168" i="1"/>
  <c r="T171" i="1"/>
  <c r="U172" i="1"/>
  <c r="T172" i="1"/>
  <c r="U175" i="1"/>
  <c r="T170" i="1"/>
  <c r="T174" i="1"/>
  <c r="U171" i="1"/>
  <c r="T173" i="1"/>
  <c r="T175" i="1"/>
  <c r="U174" i="1"/>
  <c r="U173" i="1"/>
  <c r="T177" i="1"/>
  <c r="T176" i="1"/>
  <c r="U176" i="1"/>
  <c r="U178" i="1"/>
  <c r="T180" i="1"/>
  <c r="U177" i="1"/>
  <c r="T178" i="1"/>
  <c r="U179" i="1"/>
  <c r="U181" i="1"/>
  <c r="U180" i="1"/>
  <c r="T179" i="1"/>
  <c r="U184" i="1"/>
  <c r="T181" i="1"/>
  <c r="T182" i="1"/>
  <c r="U182" i="1"/>
  <c r="T183" i="1"/>
  <c r="U187" i="1"/>
  <c r="U183" i="1"/>
  <c r="T184" i="1"/>
  <c r="U185" i="1"/>
  <c r="T185" i="1"/>
  <c r="T186" i="1"/>
  <c r="U186" i="1"/>
  <c r="U188" i="1"/>
  <c r="T187" i="1"/>
  <c r="U191" i="1"/>
  <c r="U189" i="1"/>
  <c r="U190" i="1"/>
  <c r="T189" i="1"/>
  <c r="T190" i="1"/>
  <c r="T188" i="1"/>
  <c r="T191" i="1"/>
  <c r="T192" i="1"/>
  <c r="T193" i="1"/>
  <c r="U192" i="1"/>
  <c r="U194" i="1"/>
  <c r="T194" i="1"/>
  <c r="U193" i="1"/>
  <c r="U199" i="1"/>
  <c r="T198" i="1"/>
  <c r="U198" i="1"/>
  <c r="U197" i="1"/>
  <c r="U195" i="1"/>
  <c r="U196" i="1"/>
  <c r="Q201" i="1"/>
  <c r="R196" i="1"/>
  <c r="U201" i="1"/>
  <c r="T200" i="1"/>
  <c r="AO43" i="1"/>
  <c r="AO90" i="1"/>
  <c r="AO53" i="1"/>
  <c r="AO46" i="1"/>
  <c r="AO59" i="1"/>
  <c r="AO49" i="1"/>
  <c r="AO72" i="1"/>
  <c r="AO83" i="1"/>
  <c r="AO87" i="1"/>
  <c r="AO75" i="1"/>
  <c r="AO73" i="1"/>
  <c r="AO61" i="1"/>
  <c r="AO81" i="1"/>
  <c r="AO78" i="1"/>
  <c r="AO88" i="1"/>
  <c r="AO62" i="1"/>
  <c r="AO58" i="1"/>
  <c r="AO89" i="1"/>
  <c r="AO110" i="1"/>
  <c r="AO103" i="1"/>
  <c r="AO86" i="1"/>
  <c r="AO98" i="1"/>
  <c r="AO82" i="1"/>
  <c r="AO106" i="1"/>
  <c r="AO95" i="1"/>
  <c r="AO71" i="1"/>
  <c r="AO101" i="1"/>
  <c r="AO44" i="1"/>
  <c r="AO60" i="1"/>
  <c r="AO50" i="1"/>
  <c r="AO47" i="1"/>
  <c r="AO108" i="1"/>
  <c r="AO48" i="1"/>
  <c r="AO74" i="1"/>
  <c r="AO84" i="1"/>
  <c r="AO54" i="1"/>
  <c r="AO76" i="1"/>
  <c r="AO65" i="1"/>
  <c r="AO94" i="1"/>
  <c r="AO64" i="1"/>
  <c r="AO107" i="1"/>
  <c r="AO67" i="1"/>
  <c r="AO57" i="1"/>
  <c r="AO80" i="1"/>
  <c r="AO92" i="1"/>
  <c r="AO52" i="1"/>
  <c r="AO56" i="1"/>
  <c r="AO97" i="1"/>
  <c r="AO100" i="1"/>
  <c r="AO85" i="1"/>
  <c r="AO77" i="1"/>
  <c r="AO51" i="1"/>
  <c r="AO79" i="1"/>
  <c r="AO105" i="1"/>
  <c r="AO70" i="1"/>
  <c r="AO109" i="1"/>
  <c r="AO45" i="1"/>
  <c r="AO102" i="1"/>
  <c r="AO96" i="1"/>
  <c r="AO66" i="1"/>
  <c r="AO69" i="1"/>
  <c r="AO91" i="1"/>
  <c r="AO93" i="1"/>
  <c r="AO99" i="1"/>
  <c r="AO68" i="1"/>
  <c r="AO63" i="1"/>
  <c r="AO55" i="1"/>
  <c r="AO104" i="1"/>
  <c r="AS196" i="1"/>
  <c r="AS197" i="1"/>
  <c r="AS43" i="1"/>
  <c r="AS99" i="1"/>
  <c r="AS151" i="1"/>
  <c r="AS180" i="1"/>
  <c r="AS113" i="1"/>
  <c r="AS186" i="1"/>
  <c r="AS135" i="1"/>
  <c r="AS174" i="1"/>
  <c r="AS58" i="1"/>
  <c r="AS61" i="1"/>
  <c r="AS149" i="1"/>
  <c r="AS71" i="1"/>
  <c r="AS140" i="1"/>
  <c r="AS138" i="1"/>
  <c r="AS72" i="1"/>
  <c r="AS179" i="1"/>
  <c r="AS76" i="1"/>
  <c r="AS64" i="1"/>
  <c r="AS159" i="1"/>
  <c r="AS115" i="1"/>
  <c r="AS120" i="1"/>
  <c r="AS119" i="1"/>
  <c r="AS147" i="1"/>
  <c r="AS118" i="1"/>
  <c r="AS45" i="1"/>
  <c r="AS49" i="1"/>
  <c r="AS136" i="1"/>
  <c r="AS69" i="1"/>
  <c r="AS59" i="1"/>
  <c r="AS178" i="1"/>
  <c r="AS114" i="1"/>
  <c r="AS90" i="1"/>
  <c r="AS55" i="1"/>
  <c r="AS97" i="1"/>
  <c r="AS142" i="1"/>
  <c r="AS106" i="1"/>
  <c r="AS165" i="1"/>
  <c r="AS162" i="1"/>
  <c r="AS183" i="1"/>
  <c r="AS112" i="1"/>
  <c r="AS191" i="1"/>
  <c r="AS121" i="1"/>
  <c r="AS100" i="1"/>
  <c r="AS123" i="1"/>
  <c r="AS95" i="1"/>
  <c r="AS144" i="1"/>
  <c r="AS91" i="1"/>
  <c r="AS161" i="1"/>
  <c r="AS60" i="1"/>
  <c r="AS189" i="1"/>
  <c r="AS139" i="1"/>
  <c r="AS133" i="1"/>
  <c r="AS57" i="1"/>
  <c r="AS146" i="1"/>
  <c r="AS103" i="1"/>
  <c r="AS53" i="1"/>
  <c r="AS184" i="1"/>
  <c r="AS105" i="1"/>
  <c r="AS104" i="1"/>
  <c r="AS171" i="1"/>
  <c r="AS66" i="1"/>
  <c r="AS167" i="1"/>
  <c r="AS47" i="1"/>
  <c r="AS84" i="1"/>
  <c r="AS54" i="1"/>
  <c r="AS173" i="1"/>
  <c r="AS192" i="1"/>
  <c r="AS46" i="1"/>
  <c r="AS143" i="1"/>
  <c r="AS148" i="1"/>
  <c r="AS107" i="1"/>
  <c r="AS132" i="1"/>
  <c r="AS156" i="1"/>
  <c r="AS80" i="1"/>
  <c r="AS70" i="1"/>
  <c r="AS126" i="1"/>
  <c r="AS82" i="1"/>
  <c r="AS193" i="1"/>
  <c r="AS96" i="1"/>
  <c r="AS50" i="1"/>
  <c r="AS88" i="1"/>
  <c r="AS108" i="1"/>
  <c r="AS79" i="1"/>
  <c r="AS195" i="1"/>
  <c r="AS129" i="1"/>
  <c r="AS177" i="1"/>
  <c r="AS102" i="1"/>
  <c r="AS152" i="1"/>
  <c r="AS89" i="1"/>
  <c r="AS130" i="1"/>
  <c r="AS175" i="1"/>
  <c r="AS169" i="1"/>
  <c r="AS131" i="1"/>
  <c r="AS163" i="1"/>
  <c r="AS62" i="1"/>
  <c r="AS94" i="1"/>
  <c r="AS78" i="1"/>
  <c r="AS145" i="1"/>
  <c r="AS154" i="1"/>
  <c r="AS164" i="1"/>
  <c r="AS194" i="1"/>
  <c r="AS150" i="1"/>
  <c r="AS85" i="1"/>
  <c r="AS153" i="1"/>
  <c r="AS110" i="1"/>
  <c r="AS128" i="1"/>
  <c r="AS83" i="1"/>
  <c r="AS81" i="1"/>
  <c r="AS185" i="1"/>
  <c r="AS158" i="1"/>
  <c r="AS168" i="1"/>
  <c r="AS157" i="1"/>
  <c r="AS160" i="1"/>
  <c r="AS75" i="1"/>
  <c r="AS134" i="1"/>
  <c r="AS87" i="1"/>
  <c r="AS68" i="1"/>
  <c r="AS48" i="1"/>
  <c r="AS111" i="1"/>
  <c r="AS166" i="1"/>
  <c r="AS187" i="1"/>
  <c r="AS101" i="1"/>
  <c r="AS74" i="1"/>
  <c r="AS63" i="1"/>
  <c r="AS190" i="1"/>
  <c r="AS116" i="1"/>
  <c r="AS170" i="1"/>
  <c r="AS92" i="1"/>
  <c r="AS73" i="1"/>
  <c r="AS56" i="1"/>
  <c r="AS125" i="1"/>
  <c r="AS86" i="1"/>
  <c r="AS98" i="1"/>
  <c r="AS182" i="1"/>
  <c r="AS65" i="1"/>
  <c r="AS52" i="1"/>
  <c r="AS172" i="1"/>
  <c r="AS188" i="1"/>
  <c r="AS77" i="1"/>
  <c r="AS51" i="1"/>
  <c r="AS141" i="1"/>
  <c r="AS93" i="1"/>
  <c r="AS117" i="1"/>
  <c r="AS155" i="1"/>
  <c r="AS67" i="1"/>
  <c r="AS127" i="1"/>
  <c r="AS137" i="1"/>
  <c r="AS181" i="1"/>
  <c r="AS124" i="1"/>
  <c r="AS122" i="1"/>
  <c r="AS109" i="1"/>
  <c r="AS44" i="1"/>
  <c r="AS176" i="1"/>
  <c r="AX366" i="1" l="1"/>
  <c r="AX368" i="1" s="1" a="1"/>
  <c r="AX368" i="1" s="1"/>
  <c r="AX369" i="1" s="1"/>
  <c r="Q203" i="1" a="1"/>
  <c r="Q203" i="1" s="1"/>
  <c r="U203" i="1" a="1"/>
  <c r="U203" i="1" s="1"/>
  <c r="R203" i="1" a="1"/>
  <c r="R203" i="1" s="1"/>
  <c r="T203" i="1" a="1"/>
  <c r="T203" i="1" s="1"/>
  <c r="AW204" i="1"/>
  <c r="AW205" i="1" s="1"/>
  <c r="AX202" i="1"/>
  <c r="AX204" i="1" s="1" a="1"/>
  <c r="AX204" i="1" s="1"/>
  <c r="AX205" i="1" s="1"/>
  <c r="AY202" i="1"/>
  <c r="AY530" i="1" s="1"/>
  <c r="AT204" i="1" a="1"/>
  <c r="AT204" i="1" s="1"/>
  <c r="AT205" i="1" s="1"/>
  <c r="AV368" i="1" a="1"/>
  <c r="AV368" i="1" s="1"/>
  <c r="AV369" i="1" s="1"/>
  <c r="AV691" i="1"/>
  <c r="AO203" i="1" a="1"/>
  <c r="AO203" i="1" s="1"/>
  <c r="AO204" i="1" s="1"/>
  <c r="AS203" i="1" a="1"/>
  <c r="AS203" i="1" s="1"/>
  <c r="AS204" i="1" s="1"/>
  <c r="AU366" i="1"/>
  <c r="AU691" i="1" s="1"/>
  <c r="AT366" i="1"/>
  <c r="AT691" i="1" s="1"/>
  <c r="AT690" i="1"/>
  <c r="AX691" i="1" l="1"/>
  <c r="AY368" i="1"/>
  <c r="AY369" i="1" s="1"/>
  <c r="BA43" i="1"/>
  <c r="AU204" i="1"/>
  <c r="AU205" i="1" s="1"/>
  <c r="AZ43" i="1"/>
  <c r="AY204" i="1"/>
  <c r="AY205" i="1" s="1"/>
  <c r="AX530" i="1"/>
  <c r="AW368" i="1"/>
  <c r="AW369" i="1" s="1"/>
  <c r="AT368" i="1" a="1"/>
  <c r="AT368" i="1" s="1"/>
  <c r="AT369" i="1" s="1"/>
  <c r="BA45" i="1" l="1"/>
  <c r="BA47" i="1" s="1"/>
  <c r="AZ45" i="1"/>
  <c r="AZ47" i="1" s="1"/>
  <c r="AU368" i="1"/>
  <c r="AU369"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Grin, Rob</author>
  </authors>
  <commentList>
    <comment ref="A2" authorId="0" shapeId="0" xr:uid="{32E354D5-D537-4F81-B4B6-8B0366F15426}">
      <text>
        <r>
          <rPr>
            <sz val="9"/>
            <color indexed="81"/>
            <rFont val="Tahoma"/>
            <family val="2"/>
          </rPr>
          <t>Ship length on waterline. If not available use: length perpendiculars or length over all</t>
        </r>
      </text>
    </comment>
    <comment ref="A3" authorId="0" shapeId="0" xr:uid="{DB58892B-49F2-4B2C-992A-1562CAC3CC85}">
      <text>
        <r>
          <rPr>
            <sz val="9"/>
            <color indexed="81"/>
            <rFont val="Tahoma"/>
            <family val="2"/>
          </rPr>
          <t>As measured. E.g by means of a stopwatch or electronic inclinometer</t>
        </r>
      </text>
    </comment>
    <comment ref="A4" authorId="0" shapeId="0" xr:uid="{2C365E4A-564E-41E4-9045-71BE410856A7}">
      <text>
        <r>
          <rPr>
            <sz val="9"/>
            <color indexed="81"/>
            <rFont val="Tahoma"/>
            <family val="2"/>
          </rPr>
          <t>uncertainty in rolling period, influences risk boundaries. Default value is 3 seconds, but may be reduced when accurately measured</t>
        </r>
      </text>
    </comment>
    <comment ref="A6" authorId="0" shapeId="0" xr:uid="{C917BE44-069B-40BD-94EE-AABFAB12D587}">
      <text>
        <r>
          <rPr>
            <sz val="9"/>
            <color indexed="81"/>
            <rFont val="Tahoma"/>
            <family val="2"/>
          </rPr>
          <t xml:space="preserve">Going to with respect to North (e.g. 90 deg means sailing towards the East)
</t>
        </r>
      </text>
    </comment>
    <comment ref="A7" authorId="0" shapeId="0" xr:uid="{5B2FE407-68AD-4AB0-A337-81F6FDC6FEB0}">
      <text>
        <r>
          <rPr>
            <sz val="9"/>
            <color indexed="81"/>
            <rFont val="Tahoma"/>
            <family val="2"/>
          </rPr>
          <t>Coming from with respect to North (e.g. 90 deg means waves coming from the East)</t>
        </r>
      </text>
    </comment>
    <comment ref="A8" authorId="0" shapeId="0" xr:uid="{8E2962C2-6778-4E7C-A5F2-40A88767598C}">
      <text>
        <r>
          <rPr>
            <sz val="9"/>
            <color indexed="81"/>
            <rFont val="Tahoma"/>
            <family val="2"/>
          </rPr>
          <t>Mean wave period (T1) of windsea or swell component of concern. e.g. from weather forecast. If wave encounter period and wave length are measured use next 2 input fields</t>
        </r>
      </text>
    </comment>
    <comment ref="A9" authorId="0" shapeId="0" xr:uid="{4F38BE82-24AB-4B4F-8258-208E52452608}">
      <text>
        <r>
          <rPr>
            <sz val="9"/>
            <color indexed="81"/>
            <rFont val="Tahoma"/>
            <family val="2"/>
          </rPr>
          <t>Wave encounter period as measured with a stopwatch (see Notice to Mariners "Beware of parametric rolling in following seas")</t>
        </r>
      </text>
    </comment>
    <comment ref="A10" authorId="0" shapeId="0" xr:uid="{B03032AC-AC77-4D4A-8474-89FDB1BE6E8A}">
      <text>
        <r>
          <rPr>
            <sz val="9"/>
            <color indexed="81"/>
            <rFont val="Tahoma"/>
            <family val="2"/>
          </rPr>
          <t>Wave length as measured (see Notice to Mariners "Beware of parametric rolling in following seas")</t>
        </r>
      </text>
    </comment>
    <comment ref="A18" authorId="0" shapeId="0" xr:uid="{5CE63419-56E6-45FB-A253-6CE5FE167BB9}">
      <text>
        <r>
          <rPr>
            <sz val="9"/>
            <color indexed="81"/>
            <rFont val="Tahoma"/>
            <family val="2"/>
          </rPr>
          <t>Coming from with respect to the bow (e.g. 0 deg waves is head seas). Limited to 0 to 180 deg (i.e. no distinction between PS/SB)</t>
        </r>
      </text>
    </comment>
    <comment ref="F18" authorId="0" shapeId="0" xr:uid="{E375A802-A89F-40D7-896F-A36736A9DA84}">
      <text>
        <r>
          <rPr>
            <sz val="9"/>
            <color indexed="81"/>
            <rFont val="Tahoma"/>
            <family val="2"/>
          </rPr>
          <t>Assuming deep water</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Grin, Rob</author>
  </authors>
  <commentList>
    <comment ref="A2" authorId="0" shapeId="0" xr:uid="{00000000-0006-0000-0000-000001000000}">
      <text>
        <r>
          <rPr>
            <sz val="9"/>
            <color indexed="81"/>
            <rFont val="Tahoma"/>
            <family val="2"/>
          </rPr>
          <t>Ship length on waterline. If not available use: length perpendiculars or length over all</t>
        </r>
      </text>
    </comment>
    <comment ref="A3" authorId="0" shapeId="0" xr:uid="{00000000-0006-0000-0000-000002000000}">
      <text>
        <r>
          <rPr>
            <sz val="9"/>
            <color indexed="81"/>
            <rFont val="Tahoma"/>
            <family val="2"/>
          </rPr>
          <t>As measured. E.g by means of a stopwatch or electronic inclinometer</t>
        </r>
      </text>
    </comment>
    <comment ref="A4" authorId="0" shapeId="0" xr:uid="{00000000-0006-0000-0000-000003000000}">
      <text>
        <r>
          <rPr>
            <sz val="9"/>
            <color indexed="81"/>
            <rFont val="Tahoma"/>
            <family val="2"/>
          </rPr>
          <t>uncertainty in rolling period, influences risk boundaries. Default value is 3 seconds, but may be reduced when accurately measured</t>
        </r>
      </text>
    </comment>
    <comment ref="A6" authorId="0" shapeId="0" xr:uid="{00000000-0006-0000-0000-000004000000}">
      <text>
        <r>
          <rPr>
            <sz val="9"/>
            <color indexed="81"/>
            <rFont val="Tahoma"/>
            <family val="2"/>
          </rPr>
          <t xml:space="preserve">Going to with respect to North (e.g. 90 deg means sailing towards the East)
</t>
        </r>
      </text>
    </comment>
    <comment ref="A7" authorId="0" shapeId="0" xr:uid="{00000000-0006-0000-0000-000005000000}">
      <text>
        <r>
          <rPr>
            <sz val="9"/>
            <color indexed="81"/>
            <rFont val="Tahoma"/>
            <family val="2"/>
          </rPr>
          <t>Coming from with respect to North (e.g. 90 deg means waves coming from the East)</t>
        </r>
      </text>
    </comment>
    <comment ref="A8" authorId="0" shapeId="0" xr:uid="{00000000-0006-0000-0000-000006000000}">
      <text>
        <r>
          <rPr>
            <sz val="9"/>
            <color indexed="81"/>
            <rFont val="Tahoma"/>
            <family val="2"/>
          </rPr>
          <t>Mean wave period (T1) of windsea or swell component of concern. e.g. from weather forecast. If wave encounter period and wave length are measured use next 2 input fields</t>
        </r>
      </text>
    </comment>
    <comment ref="A9" authorId="0" shapeId="0" xr:uid="{00000000-0006-0000-0000-000007000000}">
      <text>
        <r>
          <rPr>
            <sz val="9"/>
            <color indexed="81"/>
            <rFont val="Tahoma"/>
            <family val="2"/>
          </rPr>
          <t>Wave encounter period as measured with a stopwatch (see Notice to Mariners "Beware of parametric rolling in following seas")</t>
        </r>
      </text>
    </comment>
    <comment ref="A10" authorId="0" shapeId="0" xr:uid="{00000000-0006-0000-0000-000008000000}">
      <text>
        <r>
          <rPr>
            <sz val="9"/>
            <color indexed="81"/>
            <rFont val="Tahoma"/>
            <family val="2"/>
          </rPr>
          <t>Wave length as measured (see Notice to Mariners "Beware of parametric rolling in following seas")</t>
        </r>
      </text>
    </comment>
    <comment ref="A18" authorId="0" shapeId="0" xr:uid="{00000000-0006-0000-0000-000009000000}">
      <text>
        <r>
          <rPr>
            <sz val="9"/>
            <color indexed="81"/>
            <rFont val="Tahoma"/>
            <family val="2"/>
          </rPr>
          <t xml:space="preserve">Coming from with respect to the bow (e.g. 0 deg waves is head seas). </t>
        </r>
      </text>
    </comment>
    <comment ref="F18" authorId="0" shapeId="0" xr:uid="{DD01A1F7-3F9B-4D6D-B538-FA8B40EAFDCC}">
      <text>
        <r>
          <rPr>
            <sz val="9"/>
            <color indexed="81"/>
            <rFont val="Tahoma"/>
            <family val="2"/>
          </rPr>
          <t>Assuming deep water</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Grin, Rob</author>
  </authors>
  <commentList>
    <comment ref="A2" authorId="0" shapeId="0" xr:uid="{00000000-0006-0000-0100-000001000000}">
      <text>
        <r>
          <rPr>
            <sz val="9"/>
            <color indexed="81"/>
            <rFont val="Tahoma"/>
            <family val="2"/>
          </rPr>
          <t>Ship length on waterline. If not available use: length perpendiculars or length over all</t>
        </r>
      </text>
    </comment>
    <comment ref="A3" authorId="0" shapeId="0" xr:uid="{00000000-0006-0000-0100-000002000000}">
      <text>
        <r>
          <rPr>
            <sz val="9"/>
            <color indexed="81"/>
            <rFont val="Tahoma"/>
            <family val="2"/>
          </rPr>
          <t>As measured. E.g by means of a stopwatch or electronic inclinometer</t>
        </r>
      </text>
    </comment>
    <comment ref="A4" authorId="0" shapeId="0" xr:uid="{00000000-0006-0000-0100-000003000000}">
      <text>
        <r>
          <rPr>
            <sz val="9"/>
            <color indexed="81"/>
            <rFont val="Tahoma"/>
            <family val="2"/>
          </rPr>
          <t>uncertainty in rolling period, influences risk boundaries. Default value is 3 seconds, but may be reduced when accurately measured</t>
        </r>
      </text>
    </comment>
    <comment ref="A6" authorId="0" shapeId="0" xr:uid="{00000000-0006-0000-0100-000004000000}">
      <text>
        <r>
          <rPr>
            <sz val="9"/>
            <color indexed="81"/>
            <rFont val="Tahoma"/>
            <family val="2"/>
          </rPr>
          <t xml:space="preserve">Going to with respect to North (e.g. 90 deg means sailing towards the East)
</t>
        </r>
      </text>
    </comment>
    <comment ref="A7" authorId="0" shapeId="0" xr:uid="{00000000-0006-0000-0100-000005000000}">
      <text>
        <r>
          <rPr>
            <sz val="9"/>
            <color indexed="81"/>
            <rFont val="Tahoma"/>
            <family val="2"/>
          </rPr>
          <t>Coming from with respect to North (e.g. 90 deg means waves coming from the East)</t>
        </r>
      </text>
    </comment>
    <comment ref="A8" authorId="0" shapeId="0" xr:uid="{37170B91-FA71-4A1E-9A87-005309FF96AD}">
      <text>
        <r>
          <rPr>
            <sz val="9"/>
            <color indexed="81"/>
            <rFont val="Tahoma"/>
            <family val="2"/>
          </rPr>
          <t>Mean wave period (T1) of windsea or swell component of concern. e.g. from weather forecast. If wave encounter period and wave length are measured use next 2 input fields</t>
        </r>
      </text>
    </comment>
    <comment ref="A9" authorId="0" shapeId="0" xr:uid="{00000000-0006-0000-0100-000007000000}">
      <text>
        <r>
          <rPr>
            <sz val="9"/>
            <color indexed="81"/>
            <rFont val="Tahoma"/>
            <family val="2"/>
          </rPr>
          <t>Wave encounter period as measured with a stopwatch (see Notice to Mariners "Beware of parametric rolling in following seas")</t>
        </r>
      </text>
    </comment>
    <comment ref="A10" authorId="0" shapeId="0" xr:uid="{00000000-0006-0000-0100-000008000000}">
      <text>
        <r>
          <rPr>
            <sz val="9"/>
            <color indexed="81"/>
            <rFont val="Tahoma"/>
            <family val="2"/>
          </rPr>
          <t>Wave length as measured (see Notice to Mariners "Beware of parametric rolling in following seas")</t>
        </r>
      </text>
    </comment>
    <comment ref="A18" authorId="0" shapeId="0" xr:uid="{00000000-0006-0000-0100-000009000000}">
      <text>
        <r>
          <rPr>
            <sz val="9"/>
            <color indexed="81"/>
            <rFont val="Tahoma"/>
            <family val="2"/>
          </rPr>
          <t>Coming from with respect to the bow (e.g. 0 deg waves is head seas). Limited to 0 to 180 deg (i.e. no distinction between PS/SB)</t>
        </r>
      </text>
    </comment>
    <comment ref="F18" authorId="0" shapeId="0" xr:uid="{6066220A-90D8-4E6E-8F34-0A8FDBE8516C}">
      <text>
        <r>
          <rPr>
            <sz val="9"/>
            <color indexed="81"/>
            <rFont val="Tahoma"/>
            <family val="2"/>
          </rPr>
          <t>Assuming deep water</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Grin, Rob</author>
  </authors>
  <commentList>
    <comment ref="A2" authorId="0" shapeId="0" xr:uid="{00000000-0006-0000-0200-000001000000}">
      <text>
        <r>
          <rPr>
            <sz val="9"/>
            <color indexed="81"/>
            <rFont val="Tahoma"/>
            <family val="2"/>
          </rPr>
          <t>Ship length on waterline. If not available use: length perpendiculars or length over all</t>
        </r>
      </text>
    </comment>
    <comment ref="A3" authorId="0" shapeId="0" xr:uid="{00000000-0006-0000-0200-000002000000}">
      <text>
        <r>
          <rPr>
            <sz val="9"/>
            <color indexed="81"/>
            <rFont val="Tahoma"/>
            <family val="2"/>
          </rPr>
          <t>As measured. E.g by means of a stopwatch or electronic inclinometer</t>
        </r>
      </text>
    </comment>
    <comment ref="A4" authorId="0" shapeId="0" xr:uid="{00000000-0006-0000-0200-000003000000}">
      <text>
        <r>
          <rPr>
            <sz val="9"/>
            <color indexed="81"/>
            <rFont val="Tahoma"/>
            <family val="2"/>
          </rPr>
          <t>uncertainty in rolling period, influences risk boundaries. Default value is 3 seconds, but may be reduced when accurately measured</t>
        </r>
      </text>
    </comment>
    <comment ref="A6" authorId="0" shapeId="0" xr:uid="{00000000-0006-0000-0200-000004000000}">
      <text>
        <r>
          <rPr>
            <sz val="9"/>
            <color indexed="81"/>
            <rFont val="Tahoma"/>
            <family val="2"/>
          </rPr>
          <t xml:space="preserve">Going to with respect to North (e.g. 90 deg means sailing towards the East)
</t>
        </r>
      </text>
    </comment>
    <comment ref="A7" authorId="0" shapeId="0" xr:uid="{00000000-0006-0000-0200-000005000000}">
      <text>
        <r>
          <rPr>
            <sz val="9"/>
            <color indexed="81"/>
            <rFont val="Tahoma"/>
            <family val="2"/>
          </rPr>
          <t>Coming from with respect to North (e.g. 90 deg means waves coming from the East)</t>
        </r>
      </text>
    </comment>
    <comment ref="A8" authorId="0" shapeId="0" xr:uid="{491FD94C-C7F5-4F9C-890B-0A82D306CE0A}">
      <text>
        <r>
          <rPr>
            <sz val="9"/>
            <color indexed="81"/>
            <rFont val="Tahoma"/>
            <family val="2"/>
          </rPr>
          <t>Mean wave period (T1) of windsea or swell component of concern. e.g. from weather forecast. If wave encounter period and wave length are measured use next 2 input fields</t>
        </r>
      </text>
    </comment>
    <comment ref="A9" authorId="0" shapeId="0" xr:uid="{00000000-0006-0000-0200-000007000000}">
      <text>
        <r>
          <rPr>
            <sz val="9"/>
            <color indexed="81"/>
            <rFont val="Tahoma"/>
            <family val="2"/>
          </rPr>
          <t>Wave encounter period as measured with a stopwatch (see Notice to Mariners "Beware of parametric rolling in following seas")</t>
        </r>
      </text>
    </comment>
    <comment ref="A10" authorId="0" shapeId="0" xr:uid="{00000000-0006-0000-0200-000008000000}">
      <text>
        <r>
          <rPr>
            <sz val="9"/>
            <color indexed="81"/>
            <rFont val="Tahoma"/>
            <family val="2"/>
          </rPr>
          <t>Wave length as measured (see Notice to Mariners "Beware of parametric rolling in following seas")</t>
        </r>
      </text>
    </comment>
    <comment ref="A18" authorId="0" shapeId="0" xr:uid="{00000000-0006-0000-0200-000009000000}">
      <text>
        <r>
          <rPr>
            <sz val="9"/>
            <color indexed="81"/>
            <rFont val="Tahoma"/>
            <family val="2"/>
          </rPr>
          <t>Coming from with respect to the bow (e.g. 0 deg waves is head seas). Limited to 0 to 180 deg (i.e. no distinction between PS/SB)</t>
        </r>
      </text>
    </comment>
    <comment ref="F18" authorId="0" shapeId="0" xr:uid="{83B90BDF-AFF0-4FB1-AFF0-881952E70964}">
      <text>
        <r>
          <rPr>
            <sz val="9"/>
            <color indexed="81"/>
            <rFont val="Tahoma"/>
            <family val="2"/>
          </rPr>
          <t>Assuming deep water</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tc={2379090C-D04B-4191-91A4-6192EB46627B}</author>
  </authors>
  <commentList>
    <comment ref="C3" authorId="0" shapeId="0" xr:uid="{2379090C-D04B-4191-91A4-6192EB46627B}">
      <text>
        <t>[Threaded comment]
Your version of Excel allows you to read this threaded comment; however, any edits to it will get removed if the file is opened in a newer version of Excel. Learn more: https://go.microsoft.com/fwlink/?linkid=870924
Comment:
    See Notice to Mariners</t>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Grin, Rob</author>
  </authors>
  <commentList>
    <comment ref="A1" authorId="0" shapeId="0" xr:uid="{5AF68A9C-5E5C-4BFB-9778-CEC14EDF23D9}">
      <text>
        <r>
          <rPr>
            <sz val="9"/>
            <color indexed="81"/>
            <rFont val="Tahoma"/>
            <family val="2"/>
          </rPr>
          <t>The calculation will be based on the input of the selected sheet and the result will only be updated in this sheet</t>
        </r>
      </text>
    </comment>
    <comment ref="A13" authorId="0" shapeId="0" xr:uid="{A066E9B9-2853-41B8-86C3-CA27A36E24C3}">
      <text>
        <r>
          <rPr>
            <sz val="9"/>
            <color indexed="81"/>
            <rFont val="Tahoma"/>
            <family val="2"/>
          </rPr>
          <t>Default  value is 0.3</t>
        </r>
      </text>
    </comment>
    <comment ref="A14" authorId="0" shapeId="0" xr:uid="{B33683E9-27A8-4FF7-BBF8-66342BD64604}">
      <text>
        <r>
          <rPr>
            <sz val="9"/>
            <color indexed="81"/>
            <rFont val="Tahoma"/>
            <family val="2"/>
          </rPr>
          <t>default value is 25 kn (layout of plots not guaranteed for other values)</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<sst xmlns="http://schemas.openxmlformats.org/spreadsheetml/2006/main" count="373" uniqueCount="201">
  <si>
    <t>Vessel length in [meter]</t>
  </si>
  <si>
    <t>Roll period in [seconds]</t>
  </si>
  <si>
    <t>Uncertainty in roll or wave period [seconds]</t>
  </si>
  <si>
    <t>Vessel speed in [knots]</t>
  </si>
  <si>
    <t>Course of ship in [degrees]</t>
  </si>
  <si>
    <t>Wave direction in [degrees]</t>
  </si>
  <si>
    <r>
      <t xml:space="preserve">Mean wave period in [seconds] </t>
    </r>
    <r>
      <rPr>
        <b/>
        <sz val="11"/>
        <color theme="0"/>
        <rFont val="Calibri"/>
        <family val="2"/>
        <scheme val="minor"/>
      </rPr>
      <t>or enter</t>
    </r>
  </si>
  <si>
    <r>
      <t xml:space="preserve">  Wave encounter period in [seconds] </t>
    </r>
    <r>
      <rPr>
        <b/>
        <sz val="11"/>
        <color theme="0"/>
        <rFont val="Calibri"/>
        <family val="2"/>
        <scheme val="minor"/>
      </rPr>
      <t>and</t>
    </r>
  </si>
  <si>
    <t xml:space="preserve">  Effective wave length in [meter]</t>
  </si>
  <si>
    <t xml:space="preserve">Risk on resonant roll </t>
  </si>
  <si>
    <t>Risk parametric roll in (close to) head seas</t>
  </si>
  <si>
    <t>Risk parametric roll in (close to) following seas</t>
  </si>
  <si>
    <t>Ship fixed wave direction in [degrees]</t>
  </si>
  <si>
    <t>Effective wave length in [meter]</t>
  </si>
  <si>
    <t>Peak wave period in seconds</t>
  </si>
  <si>
    <t>Rolling period / Encounter period ratio</t>
  </si>
  <si>
    <t>Wave encounter period in [seconds]</t>
  </si>
  <si>
    <t>Wave length / Ship length ratio</t>
  </si>
  <si>
    <t xml:space="preserve">Vs </t>
  </si>
  <si>
    <t>mu</t>
  </si>
  <si>
    <t xml:space="preserve">Within risk area, parametric roll </t>
  </si>
  <si>
    <t xml:space="preserve">Within risk area, resonant roll </t>
  </si>
  <si>
    <t>Outside roll risk areas</t>
  </si>
  <si>
    <t>x</t>
  </si>
  <si>
    <t>y</t>
  </si>
  <si>
    <t>* Note that the purpose of this sheet is to provide information and assistance in addition to MSC. 1/Circ.1228 and other guidelines/rules for the safe operation of ships. It indicates combinations of speed, heading and wave period that result in unfavourable tuning of roll motions that should be avoided. It does not give indication of the maximum roll motion and at which wave height the vessel is vulnerable to adverse rolling must be judged by the master’s experience. In addition it does not address other dangerous ship behaviour like e.g. large vertical accelerations, shipping green water and slamming</t>
  </si>
  <si>
    <r>
      <t xml:space="preserve">** When the present condition is inside the red risk area for parametric roll or the orange risk area for resonant roll, </t>
    </r>
    <r>
      <rPr>
        <b/>
        <i/>
        <sz val="11"/>
        <color theme="0"/>
        <rFont val="Calibri"/>
        <family val="2"/>
        <scheme val="minor"/>
      </rPr>
      <t xml:space="preserve">A direct but gradual change of heading (and/or speed) is strongly advised to get outside the risk area. </t>
    </r>
  </si>
  <si>
    <t>*** The closer the present condition to the yellow point, the higher the risk on parametric roll</t>
  </si>
  <si>
    <t>`</t>
  </si>
  <si>
    <r>
      <t xml:space="preserve">Mean wave period in [seconds] </t>
    </r>
    <r>
      <rPr>
        <b/>
        <sz val="11"/>
        <color theme="1"/>
        <rFont val="Calibri"/>
        <family val="2"/>
        <scheme val="minor"/>
      </rPr>
      <t>or enter</t>
    </r>
  </si>
  <si>
    <r>
      <t xml:space="preserve">  Wave encounter period in [seconds] </t>
    </r>
    <r>
      <rPr>
        <b/>
        <sz val="11"/>
        <color theme="1"/>
        <rFont val="Calibri"/>
        <family val="2"/>
        <scheme val="minor"/>
      </rPr>
      <t>and</t>
    </r>
  </si>
  <si>
    <r>
      <t xml:space="preserve">** When the present condition is inside the red risk area for parametric roll or the orange risk area for resonant roll, </t>
    </r>
    <r>
      <rPr>
        <b/>
        <i/>
        <sz val="11"/>
        <color theme="1"/>
        <rFont val="Calibri"/>
        <family val="2"/>
        <scheme val="minor"/>
      </rPr>
      <t xml:space="preserve">A direct but gradual change of heading (and/or speed) is strongly advised to get outside the risk area. </t>
    </r>
  </si>
  <si>
    <t xml:space="preserve">** When the present condition is inside the red risk area for parametric roll or the orange risk area for resonant roll, A direct but gradual change of heading (and/or speed) is strongly advised to get outside the risk area. </t>
  </si>
  <si>
    <t>Hs</t>
  </si>
  <si>
    <t>Tp</t>
  </si>
  <si>
    <t>Vs</t>
  </si>
  <si>
    <t>roll</t>
  </si>
  <si>
    <t>Roll period in [seconds] or enter</t>
  </si>
  <si>
    <t>B</t>
  </si>
  <si>
    <t>[meter]</t>
  </si>
  <si>
    <t>Beam of ship in [meter]</t>
  </si>
  <si>
    <r>
      <t>GM</t>
    </r>
    <r>
      <rPr>
        <vertAlign val="subscript"/>
        <sz val="11"/>
        <color theme="1"/>
        <rFont val="Calibri"/>
        <family val="2"/>
        <scheme val="minor"/>
      </rPr>
      <t>solid</t>
    </r>
  </si>
  <si>
    <t>Transverse stability (excl. free surface correction) in [meter]</t>
  </si>
  <si>
    <r>
      <t>T</t>
    </r>
    <r>
      <rPr>
        <sz val="11"/>
        <color theme="1"/>
        <rFont val="Symbol"/>
        <family val="1"/>
        <charset val="2"/>
      </rPr>
      <t>f</t>
    </r>
  </si>
  <si>
    <t>[seconds]</t>
  </si>
  <si>
    <t xml:space="preserve">Estimated natural period of roll </t>
  </si>
  <si>
    <t>Input based on:</t>
  </si>
  <si>
    <t>Polar Overview</t>
  </si>
  <si>
    <t>Input</t>
  </si>
  <si>
    <t>Lwl in [m]</t>
  </si>
  <si>
    <t>Polar Overview (dark mode)</t>
  </si>
  <si>
    <r>
      <rPr>
        <sz val="11"/>
        <color theme="1"/>
        <rFont val="Symbol"/>
        <family val="1"/>
        <charset val="2"/>
      </rPr>
      <t>l</t>
    </r>
    <r>
      <rPr>
        <sz val="11"/>
        <color theme="1"/>
        <rFont val="Calibri"/>
        <family val="2"/>
        <scheme val="minor"/>
      </rPr>
      <t>/L</t>
    </r>
  </si>
  <si>
    <r>
      <rPr>
        <sz val="11"/>
        <color theme="1"/>
        <rFont val="Symbol"/>
        <family val="1"/>
        <charset val="2"/>
      </rPr>
      <t>a</t>
    </r>
    <r>
      <rPr>
        <sz val="11"/>
        <color theme="1"/>
        <rFont val="Calibri"/>
        <family val="2"/>
        <scheme val="minor"/>
      </rPr>
      <t xml:space="preserve"> [deg]</t>
    </r>
  </si>
  <si>
    <t>Overview (dark mode)</t>
  </si>
  <si>
    <t>course [deg]</t>
  </si>
  <si>
    <t>Overview</t>
  </si>
  <si>
    <t>wave dir [deg]</t>
  </si>
  <si>
    <t>Tp [s]</t>
  </si>
  <si>
    <r>
      <t>T</t>
    </r>
    <r>
      <rPr>
        <sz val="11"/>
        <color theme="1"/>
        <rFont val="Symbol"/>
        <family val="1"/>
        <charset val="2"/>
      </rPr>
      <t>f</t>
    </r>
    <r>
      <rPr>
        <sz val="11"/>
        <color theme="1"/>
        <rFont val="Calibri"/>
        <family val="2"/>
        <scheme val="minor"/>
      </rPr>
      <t xml:space="preserve"> [s]</t>
    </r>
  </si>
  <si>
    <r>
      <rPr>
        <sz val="11"/>
        <color theme="1"/>
        <rFont val="Symbol"/>
        <family val="1"/>
        <charset val="2"/>
      </rPr>
      <t>D</t>
    </r>
    <r>
      <rPr>
        <sz val="11"/>
        <color theme="1"/>
        <rFont val="Calibri"/>
        <family val="2"/>
        <scheme val="minor"/>
      </rPr>
      <t>T</t>
    </r>
    <r>
      <rPr>
        <sz val="11"/>
        <color theme="1"/>
        <rFont val="Symbol"/>
        <family val="1"/>
        <charset val="2"/>
      </rPr>
      <t>f</t>
    </r>
    <r>
      <rPr>
        <sz val="11"/>
        <color theme="1"/>
        <rFont val="Calibri"/>
        <family val="2"/>
        <scheme val="minor"/>
      </rPr>
      <t xml:space="preserve"> [s]</t>
    </r>
  </si>
  <si>
    <t>Te [s]</t>
  </si>
  <si>
    <r>
      <t>T</t>
    </r>
    <r>
      <rPr>
        <sz val="11"/>
        <color theme="1"/>
        <rFont val="Symbol"/>
        <family val="1"/>
        <charset val="2"/>
      </rPr>
      <t>f</t>
    </r>
    <r>
      <rPr>
        <sz val="11"/>
        <color theme="1"/>
        <rFont val="Calibri"/>
        <family val="2"/>
        <scheme val="minor"/>
      </rPr>
      <t>/Te sensitivity</t>
    </r>
  </si>
  <si>
    <t>Vs max [kn]</t>
  </si>
  <si>
    <t>measured</t>
  </si>
  <si>
    <r>
      <t>lower T</t>
    </r>
    <r>
      <rPr>
        <sz val="11"/>
        <color theme="1"/>
        <rFont val="Symbol"/>
        <family val="1"/>
        <charset val="2"/>
      </rPr>
      <t>f</t>
    </r>
  </si>
  <si>
    <r>
      <t>upper T</t>
    </r>
    <r>
      <rPr>
        <sz val="11"/>
        <color theme="1"/>
        <rFont val="Symbol"/>
        <family val="1"/>
        <charset val="2"/>
      </rPr>
      <t>f</t>
    </r>
  </si>
  <si>
    <r>
      <t>T</t>
    </r>
    <r>
      <rPr>
        <sz val="11"/>
        <color theme="1"/>
        <rFont val="Symbol"/>
        <family val="1"/>
        <charset val="2"/>
      </rPr>
      <t xml:space="preserve">f </t>
    </r>
    <r>
      <rPr>
        <sz val="11"/>
        <color theme="1"/>
        <rFont val="Calibri"/>
        <family val="2"/>
        <scheme val="minor"/>
      </rPr>
      <t>in [s]</t>
    </r>
  </si>
  <si>
    <r>
      <t>T</t>
    </r>
    <r>
      <rPr>
        <sz val="11"/>
        <color theme="1"/>
        <rFont val="Symbol"/>
        <family val="1"/>
        <charset val="2"/>
      </rPr>
      <t>f</t>
    </r>
    <r>
      <rPr>
        <sz val="11"/>
        <color theme="1"/>
        <rFont val="Calibri"/>
        <family val="2"/>
        <scheme val="minor"/>
      </rPr>
      <t xml:space="preserve">/Te </t>
    </r>
  </si>
  <si>
    <r>
      <t>T</t>
    </r>
    <r>
      <rPr>
        <sz val="11"/>
        <color theme="1"/>
        <rFont val="Symbol"/>
        <family val="1"/>
        <charset val="2"/>
      </rPr>
      <t>f</t>
    </r>
    <r>
      <rPr>
        <sz val="11"/>
        <color theme="1"/>
        <rFont val="Calibri"/>
        <family val="2"/>
        <scheme val="minor"/>
      </rPr>
      <t>/Te around 1</t>
    </r>
  </si>
  <si>
    <r>
      <rPr>
        <sz val="11"/>
        <color theme="1"/>
        <rFont val="Symbol"/>
        <family val="1"/>
        <charset val="2"/>
      </rPr>
      <t>l</t>
    </r>
    <r>
      <rPr>
        <sz val="11"/>
        <color theme="1"/>
        <rFont val="Calibri"/>
        <family val="2"/>
        <scheme val="minor"/>
      </rPr>
      <t>/L &gt; 0.33</t>
    </r>
  </si>
  <si>
    <r>
      <t>T</t>
    </r>
    <r>
      <rPr>
        <sz val="11"/>
        <color theme="1"/>
        <rFont val="Symbol"/>
        <family val="1"/>
        <charset val="2"/>
      </rPr>
      <t>f</t>
    </r>
    <r>
      <rPr>
        <sz val="11"/>
        <color theme="1"/>
        <rFont val="Calibri"/>
        <family val="2"/>
        <scheme val="minor"/>
      </rPr>
      <t>/Te around 2</t>
    </r>
  </si>
  <si>
    <r>
      <rPr>
        <sz val="11"/>
        <color theme="1"/>
        <rFont val="Symbol"/>
        <family val="1"/>
        <charset val="2"/>
      </rPr>
      <t>l</t>
    </r>
    <r>
      <rPr>
        <sz val="11"/>
        <color theme="1"/>
        <rFont val="Calibri"/>
        <family val="2"/>
        <scheme val="minor"/>
      </rPr>
      <t>/L around 1</t>
    </r>
  </si>
  <si>
    <t>close to 0 deg</t>
  </si>
  <si>
    <t>close to 180 deg</t>
  </si>
  <si>
    <t>Needed for plot, wave length vs ship length</t>
  </si>
  <si>
    <t>V [kn]</t>
  </si>
  <si>
    <t>Needed for cartesian plot, rolling period vs encounter period</t>
  </si>
  <si>
    <t>Needed for polar plot, rolling period vs encounter period</t>
  </si>
  <si>
    <r>
      <t>T</t>
    </r>
    <r>
      <rPr>
        <sz val="11"/>
        <color theme="1"/>
        <rFont val="Symbol"/>
        <family val="1"/>
        <charset val="2"/>
      </rPr>
      <t>f</t>
    </r>
    <r>
      <rPr>
        <sz val="11"/>
        <color theme="1"/>
        <rFont val="Calibri"/>
        <family val="2"/>
        <scheme val="minor"/>
      </rPr>
      <t>/Te</t>
    </r>
  </si>
  <si>
    <t>Risk area, Parametric roll**</t>
  </si>
  <si>
    <t>para SQ right</t>
  </si>
  <si>
    <t>Risk area, Resonant roll**</t>
  </si>
  <si>
    <t>res right</t>
  </si>
  <si>
    <t>para BQ left</t>
  </si>
  <si>
    <t>para BW right</t>
  </si>
  <si>
    <t>Highest parametric roll risk***</t>
  </si>
  <si>
    <t>Highest BQ parametric roll risk***</t>
  </si>
  <si>
    <t>lower</t>
  </si>
  <si>
    <t>upper</t>
  </si>
  <si>
    <t>para roll @ Vmax</t>
  </si>
  <si>
    <t>res. Roll @ Vmax</t>
  </si>
  <si>
    <t>res roll</t>
  </si>
  <si>
    <t>deg/ kn</t>
  </si>
  <si>
    <t>heading</t>
  </si>
  <si>
    <t>label</t>
  </si>
  <si>
    <t>speed</t>
  </si>
  <si>
    <t>Wave length = Ship length</t>
  </si>
  <si>
    <t>Roll period = 2 x Wave enc. period</t>
  </si>
  <si>
    <t xml:space="preserve"> </t>
  </si>
  <si>
    <t>mirror</t>
  </si>
  <si>
    <t>Roll period = Wave enc. period</t>
  </si>
  <si>
    <t>mu [deg]</t>
  </si>
  <si>
    <r>
      <t>l</t>
    </r>
    <r>
      <rPr>
        <sz val="11"/>
        <color theme="1"/>
        <rFont val="Calibri"/>
        <family val="2"/>
        <scheme val="minor"/>
      </rPr>
      <t>/L</t>
    </r>
  </si>
  <si>
    <t>switch</t>
  </si>
  <si>
    <r>
      <t>1.7&lt;T</t>
    </r>
    <r>
      <rPr>
        <sz val="11"/>
        <color theme="1"/>
        <rFont val="Symbol"/>
        <family val="1"/>
        <charset val="2"/>
      </rPr>
      <t>f</t>
    </r>
    <r>
      <rPr>
        <sz val="11"/>
        <color theme="1"/>
        <rFont val="Calibri"/>
        <family val="2"/>
        <scheme val="minor"/>
      </rPr>
      <t>/Te&lt;2.3</t>
    </r>
  </si>
  <si>
    <r>
      <t>0.7&lt;T</t>
    </r>
    <r>
      <rPr>
        <sz val="11"/>
        <color theme="1"/>
        <rFont val="Symbol"/>
        <family val="1"/>
        <charset val="2"/>
      </rPr>
      <t>f</t>
    </r>
    <r>
      <rPr>
        <sz val="11"/>
        <color theme="1"/>
        <rFont val="Calibri"/>
        <family val="2"/>
        <scheme val="minor"/>
      </rPr>
      <t>/Te&lt;1.3</t>
    </r>
  </si>
  <si>
    <r>
      <t>0.5&lt;</t>
    </r>
    <r>
      <rPr>
        <sz val="11"/>
        <color theme="1"/>
        <rFont val="Symbol"/>
        <family val="1"/>
        <charset val="2"/>
      </rPr>
      <t>l</t>
    </r>
    <r>
      <rPr>
        <sz val="11"/>
        <color theme="1"/>
        <rFont val="Calibri"/>
        <family val="2"/>
        <scheme val="minor"/>
      </rPr>
      <t>/L&lt;2</t>
    </r>
  </si>
  <si>
    <r>
      <rPr>
        <sz val="11"/>
        <color theme="1"/>
        <rFont val="Symbol"/>
        <family val="1"/>
        <charset val="2"/>
      </rPr>
      <t>l</t>
    </r>
    <r>
      <rPr>
        <sz val="11"/>
        <color theme="1"/>
        <rFont val="Calibri"/>
        <family val="2"/>
        <scheme val="minor"/>
      </rPr>
      <t>/L&gt;0.33</t>
    </r>
  </si>
  <si>
    <r>
      <t>cos(</t>
    </r>
    <r>
      <rPr>
        <sz val="11"/>
        <color theme="1"/>
        <rFont val="Symbol"/>
        <family val="1"/>
        <charset val="2"/>
      </rPr>
      <t>m</t>
    </r>
    <r>
      <rPr>
        <sz val="11"/>
        <color theme="1"/>
        <rFont val="Calibri"/>
        <family val="1"/>
        <charset val="2"/>
        <scheme val="minor"/>
      </rPr>
      <t>)</t>
    </r>
    <r>
      <rPr>
        <sz val="11"/>
        <color theme="1"/>
        <rFont val="Calibri"/>
        <family val="2"/>
      </rPr>
      <t>≥</t>
    </r>
    <r>
      <rPr>
        <sz val="11"/>
        <color theme="1"/>
        <rFont val="Calibri"/>
        <family val="1"/>
        <charset val="2"/>
        <scheme val="minor"/>
      </rPr>
      <t>0.5</t>
    </r>
  </si>
  <si>
    <t>Beam seas
from SB</t>
  </si>
  <si>
    <t>Following
seas</t>
  </si>
  <si>
    <t>Beam seas
from PS</t>
  </si>
  <si>
    <t>Head
seas</t>
  </si>
  <si>
    <t>close series</t>
  </si>
  <si>
    <t>FROM</t>
  </si>
  <si>
    <t>TO</t>
  </si>
  <si>
    <t>Length</t>
  </si>
  <si>
    <t>Angle</t>
  </si>
  <si>
    <t>Direction</t>
  </si>
  <si>
    <t>Definition</t>
  </si>
  <si>
    <t>Coordinate System</t>
  </si>
  <si>
    <t>2nd line SQ para</t>
  </si>
  <si>
    <t>2nd line resonant</t>
  </si>
  <si>
    <t>2nd line BQ para</t>
  </si>
  <si>
    <t>Heading</t>
  </si>
  <si>
    <t>Going</t>
  </si>
  <si>
    <t>Nautical</t>
  </si>
  <si>
    <t>Earth-Fixed</t>
  </si>
  <si>
    <t>Waves</t>
  </si>
  <si>
    <t>Coming</t>
  </si>
  <si>
    <t>FOR PLOTTING</t>
  </si>
  <si>
    <t>CONVERSION</t>
  </si>
  <si>
    <t>After Dir</t>
  </si>
  <si>
    <t>After Def</t>
  </si>
  <si>
    <t>After Coord</t>
  </si>
  <si>
    <t>Course</t>
  </si>
  <si>
    <t>Earth Fixed</t>
  </si>
  <si>
    <t>North</t>
  </si>
  <si>
    <t>Bow</t>
  </si>
  <si>
    <t>PS Fwd</t>
  </si>
  <si>
    <t>PS Aft</t>
  </si>
  <si>
    <t>SB Aft</t>
  </si>
  <si>
    <t>SB Fwd</t>
  </si>
  <si>
    <t>Point A</t>
  </si>
  <si>
    <t>Arrow Left</t>
  </si>
  <si>
    <t>Arrow Right</t>
  </si>
  <si>
    <t>Point B</t>
  </si>
  <si>
    <t>Point C</t>
  </si>
  <si>
    <t>Labels</t>
  </si>
  <si>
    <t>90°</t>
  </si>
  <si>
    <t>120°</t>
  </si>
  <si>
    <t>150°</t>
  </si>
  <si>
    <t>180°</t>
  </si>
  <si>
    <t>210°</t>
  </si>
  <si>
    <t>240°</t>
  </si>
  <si>
    <t>270°</t>
  </si>
  <si>
    <t>300°</t>
  </si>
  <si>
    <t>330°</t>
  </si>
  <si>
    <t>0°</t>
  </si>
  <si>
    <t>30°</t>
  </si>
  <si>
    <t>60°</t>
  </si>
  <si>
    <t>https://peltiertech.com/polar-plot-excel/</t>
  </si>
  <si>
    <t>mirror 2nd</t>
  </si>
  <si>
    <t>V1.3 (2 January 2023)</t>
  </si>
  <si>
    <t>-</t>
  </si>
  <si>
    <t>bug fix risk area calculation parametric roll in (near) head seas</t>
  </si>
  <si>
    <t>V1.2 (28 September 2022)</t>
  </si>
  <si>
    <t>changed default overview sheet to 'polar'</t>
  </si>
  <si>
    <t>bug fix polar plot for PS waves</t>
  </si>
  <si>
    <t>added warning in overview sheets if present sheet is not active</t>
  </si>
  <si>
    <t>added explanatory notes in user input in the Calculations sheet</t>
  </si>
  <si>
    <t>All calculations assume deep water. Added comment in the wave length results to make this clear</t>
  </si>
  <si>
    <t>V1.1 (28 July 2022)</t>
  </si>
  <si>
    <t>added polar overview and polar overview (dark mode)</t>
  </si>
  <si>
    <t>select in the 'Calculation' sheet which overview sheet is used (default 'Overview'). It is recommended to hide the overviews not in use</t>
  </si>
  <si>
    <t>updated added rolling period estimator (now in line with notice to mariners)</t>
  </si>
  <si>
    <t>updated present condition marker in plot (now red when in parametric roll area and orange when within resonant roll area)</t>
  </si>
  <si>
    <t>V1.0 (13 June 2022)</t>
  </si>
  <si>
    <t>various updates to plot, to make it easier to understand</t>
  </si>
  <si>
    <t>removed headings and formula bar</t>
  </si>
  <si>
    <t>added dark mode sheet</t>
  </si>
  <si>
    <t>changed password to "toptier". Note that it is not recommended to unprotect the sheets (to avoid undesired modifications)</t>
  </si>
  <si>
    <t>added rolling period estimator</t>
  </si>
  <si>
    <t>V0.9 (1 June 2022)</t>
  </si>
  <si>
    <r>
      <t>removed bug in risk, now correctly accounting for the uncertainty in T</t>
    </r>
    <r>
      <rPr>
        <sz val="11"/>
        <color theme="1"/>
        <rFont val="Symbol"/>
        <family val="1"/>
        <charset val="2"/>
      </rPr>
      <t>f</t>
    </r>
  </si>
  <si>
    <t>removed risk on stability loss as low fidelity approach is considered inadequate</t>
  </si>
  <si>
    <t>changed to mean wave period (T1) in overview sheet, for the risk calculation peak wave period (Tp) is used, which is estimated from Tp = 1.198*T1 (assuming a Jonswap spectrum with gamma 3.3)</t>
  </si>
  <si>
    <r>
      <t>moved T</t>
    </r>
    <r>
      <rPr>
        <sz val="11"/>
        <color theme="1"/>
        <rFont val="Symbol"/>
        <family val="1"/>
        <charset val="2"/>
      </rPr>
      <t>f</t>
    </r>
    <r>
      <rPr>
        <sz val="11"/>
        <color theme="1"/>
        <rFont val="Calibri"/>
        <family val="2"/>
        <scheme val="minor"/>
      </rPr>
      <t xml:space="preserve"> uncertainty to overview sheet</t>
    </r>
  </si>
  <si>
    <t>various small updates in naming</t>
  </si>
  <si>
    <t>V0.8 (20 May 2022)</t>
  </si>
  <si>
    <t>updated version delivered to TopTier (asked for feedback)</t>
  </si>
  <si>
    <t>default value uncertainty in rolling period set to 3 s (was 5 s)</t>
  </si>
  <si>
    <r>
      <rPr>
        <sz val="11"/>
        <color theme="1"/>
        <rFont val="Symbol"/>
        <family val="1"/>
        <charset val="2"/>
      </rPr>
      <t>l</t>
    </r>
    <r>
      <rPr>
        <sz val="11"/>
        <color theme="1"/>
        <rFont val="Calibri"/>
        <family val="2"/>
        <scheme val="minor"/>
      </rPr>
      <t>/L lower boundary for parametric roll set to 0.5 (was 0.67)</t>
    </r>
  </si>
  <si>
    <r>
      <rPr>
        <sz val="11"/>
        <color theme="1"/>
        <rFont val="Symbol"/>
        <family val="1"/>
        <charset val="2"/>
      </rPr>
      <t>l</t>
    </r>
    <r>
      <rPr>
        <sz val="11"/>
        <color theme="1"/>
        <rFont val="Calibri"/>
        <family val="2"/>
        <scheme val="minor"/>
      </rPr>
      <t>/L heading boundary added for parametric roll in head seas (</t>
    </r>
    <r>
      <rPr>
        <sz val="11"/>
        <color theme="1"/>
        <rFont val="Symbol"/>
        <family val="1"/>
        <charset val="2"/>
      </rPr>
      <t xml:space="preserve">m </t>
    </r>
    <r>
      <rPr>
        <sz val="11"/>
        <color theme="1"/>
        <rFont val="Calibri"/>
        <family val="2"/>
        <scheme val="minor"/>
      </rPr>
      <t>&lt; 60deg)</t>
    </r>
  </si>
  <si>
    <r>
      <rPr>
        <sz val="11"/>
        <color theme="1"/>
        <rFont val="Symbol"/>
        <family val="1"/>
        <charset val="2"/>
      </rPr>
      <t>l</t>
    </r>
    <r>
      <rPr>
        <sz val="11"/>
        <color theme="1"/>
        <rFont val="Calibri"/>
        <family val="2"/>
        <scheme val="minor"/>
      </rPr>
      <t>/L heading boundary added for parametric roll in following seas (</t>
    </r>
    <r>
      <rPr>
        <sz val="11"/>
        <color theme="1"/>
        <rFont val="Symbol"/>
        <family val="1"/>
        <charset val="2"/>
      </rPr>
      <t xml:space="preserve">m </t>
    </r>
    <r>
      <rPr>
        <sz val="11"/>
        <color theme="1"/>
        <rFont val="Calibri"/>
        <family val="2"/>
      </rPr>
      <t xml:space="preserve">≥ </t>
    </r>
    <r>
      <rPr>
        <sz val="11"/>
        <color theme="1"/>
        <rFont val="Calibri"/>
        <family val="2"/>
        <scheme val="minor"/>
      </rPr>
      <t>120deg)</t>
    </r>
  </si>
  <si>
    <r>
      <t>T</t>
    </r>
    <r>
      <rPr>
        <sz val="11"/>
        <color theme="1"/>
        <rFont val="Symbol"/>
        <family val="1"/>
        <charset val="2"/>
      </rPr>
      <t>f</t>
    </r>
    <r>
      <rPr>
        <sz val="11"/>
        <color theme="1"/>
        <rFont val="Calibri"/>
        <family val="2"/>
        <scheme val="minor"/>
      </rPr>
      <t xml:space="preserve">/Te uncertainty bounds set to </t>
    </r>
    <r>
      <rPr>
        <sz val="11"/>
        <color theme="1"/>
        <rFont val="Calibri"/>
        <family val="2"/>
      </rPr>
      <t>±0.3</t>
    </r>
  </si>
  <si>
    <r>
      <t>T</t>
    </r>
    <r>
      <rPr>
        <sz val="11"/>
        <color theme="1"/>
        <rFont val="Symbol"/>
        <family val="1"/>
        <charset val="2"/>
      </rPr>
      <t>f</t>
    </r>
    <r>
      <rPr>
        <sz val="11"/>
        <color theme="1"/>
        <rFont val="Calibri"/>
        <family val="2"/>
        <scheme val="minor"/>
      </rPr>
      <t>/Te uncertainty bounds now including uncertainty in T</t>
    </r>
    <r>
      <rPr>
        <sz val="11"/>
        <color theme="1"/>
        <rFont val="Symbol"/>
        <family val="1"/>
        <charset val="2"/>
      </rPr>
      <t>f</t>
    </r>
  </si>
  <si>
    <t>updated text under plot</t>
  </si>
  <si>
    <t>protected sheet against undesired modification</t>
  </si>
  <si>
    <t>V0.7 (24 Dec 2021)</t>
  </si>
  <si>
    <t>first version delivered to TopTier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</si>
</sst>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000.0\°"/>
    <numFmt numFmtId="166" formatCode="000\°"/>
  </numFmts>
  <fonts count="19">
    <font>
      <sz val="11"/>
      <color theme="1"/>
      <name val="Calibri"/>
      <family val="2"/>
      <scheme val="minor"/>
    </font>
    <font>
      <sz val="11"/>
      <color theme="1"/>
      <name val="Symbol"/>
      <family val="1"/>
      <charset val="2"/>
    </font>
    <font>
      <i/>
      <sz val="11"/>
      <color theme="1"/>
      <name val="Calibri"/>
      <family val="2"/>
      <scheme val="minor"/>
    </font>
    <font>
      <sz val="11"/>
      <color rgb="FF006100"/>
      <name val="Calibri"/>
      <family val="2"/>
      <scheme val="minor"/>
    </font>
    <font>
      <sz val="9"/>
      <color indexed="81"/>
      <name val="Tahoma"/>
      <family val="2"/>
    </font>
    <font>
      <b/>
      <i/>
      <sz val="11"/>
      <color theme="1"/>
      <name val="Calibri"/>
      <family val="2"/>
      <scheme val="minor"/>
    </font>
    <font>
      <b/>
      <sz val="11"/>
      <color theme="1"/>
      <name val="Calibri"/>
      <family val="2"/>
      <scheme val="minor"/>
    </font>
    <font>
      <i/>
      <sz val="9"/>
      <color theme="1"/>
      <name val="Calibri"/>
      <family val="2"/>
      <scheme val="minor"/>
    </font>
    <font>
      <sz val="12"/>
      <name val="Calibri"/>
      <family val="2"/>
      <scheme val="minor"/>
    </font>
    <font>
      <i/>
      <sz val="12"/>
      <name val="Calibri"/>
      <family val="2"/>
      <scheme val="minor"/>
    </font>
    <font>
      <sz val="11"/>
      <color theme="1"/>
      <name val="Calibri"/>
      <family val="2"/>
    </font>
    <font>
      <sz val="11"/>
      <color theme="0"/>
      <name val="Calibri"/>
      <family val="2"/>
      <scheme val="minor"/>
    </font>
    <font>
      <b/>
      <i/>
      <sz val="11"/>
      <color theme="0"/>
      <name val="Calibri"/>
      <family val="2"/>
      <scheme val="minor"/>
    </font>
    <font>
      <i/>
      <sz val="9"/>
      <color theme="0"/>
      <name val="Calibri"/>
      <family val="2"/>
      <scheme val="minor"/>
    </font>
    <font>
      <i/>
      <sz val="11"/>
      <color theme="0"/>
      <name val="Calibri"/>
      <family val="2"/>
      <scheme val="minor"/>
    </font>
    <font>
      <vertAlign val="subscript"/>
      <sz val="11"/>
      <color theme="1"/>
      <name val="Calibri"/>
      <family val="2"/>
      <scheme val="minor"/>
    </font>
    <font>
      <b/>
      <sz val="11"/>
      <color theme="0"/>
      <name val="Calibri"/>
      <family val="2"/>
      <scheme val="minor"/>
    </font>
    <font>
      <sz val="11"/>
      <color theme="1"/>
      <name val="Calibri"/>
      <family val="1"/>
      <charset val="2"/>
      <scheme val="minor"/>
    </font>
    <font>
      <sz val="8"/>
      <name val="Calibri"/>
      <family val="2"/>
      <scheme val="minor"/>
    </font>
  </fonts>
  <fills count="9">
    <fill>
      <patternFill patternType="none"/>
    </fill>
    <fill>
      <patternFill patternType="gray125"/>
    </fill>
    <fill>
      <patternFill patternType="solid">
        <fgColor rgb="FFC6EFCE"/>
      </patternFill>
    </fill>
    <fill>
      <patternFill patternType="solid">
        <fgColor theme="4" tint="0.59999389629810485"/>
        <bgColor indexed="64"/>
      </patternFill>
    </fill>
    <fill>
      <patternFill patternType="solid">
        <fgColor theme="0"/>
        <bgColor indexed="64"/>
      </patternFill>
    </fill>
    <fill>
      <patternFill patternType="solid">
        <fgColor theme="9" tint="0.59999389629810485"/>
        <bgColor indexed="64"/>
      </patternFill>
    </fill>
    <fill>
      <patternFill patternType="solid">
        <fgColor theme="5" tint="0.59999389629810485"/>
        <bgColor indexed="64"/>
      </patternFill>
    </fill>
    <fill>
      <patternFill patternType="solid">
        <fgColor theme="2" tint="-0.749992370372631"/>
        <bgColor indexed="64"/>
      </patternFill>
    </fill>
    <fill>
      <patternFill patternType="solid">
        <fgColor rgb="FFFFC000"/>
        <bgColor indexed="64"/>
      </patternFill>
    </fill>
  </fills>
  <borders count="2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theme="0"/>
      </left>
      <right/>
      <top style="thin">
        <color theme="0"/>
      </top>
      <bottom/>
      <diagonal/>
    </border>
    <border>
      <left/>
      <right/>
      <top style="thin">
        <color theme="0"/>
      </top>
      <bottom/>
      <diagonal/>
    </border>
    <border>
      <left/>
      <right style="thin">
        <color theme="0"/>
      </right>
      <top style="thin">
        <color theme="0"/>
      </top>
      <bottom/>
      <diagonal/>
    </border>
    <border>
      <left style="thin">
        <color theme="0"/>
      </left>
      <right/>
      <top/>
      <bottom/>
      <diagonal/>
    </border>
    <border>
      <left/>
      <right style="thin">
        <color theme="0"/>
      </right>
      <top/>
      <bottom/>
      <diagonal/>
    </border>
    <border>
      <left style="thin">
        <color theme="0"/>
      </left>
      <right/>
      <top/>
      <bottom style="thin">
        <color theme="0"/>
      </bottom>
      <diagonal/>
    </border>
    <border>
      <left/>
      <right/>
      <top/>
      <bottom style="thin">
        <color theme="0"/>
      </bottom>
      <diagonal/>
    </border>
    <border>
      <left/>
      <right style="thin">
        <color theme="0"/>
      </right>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style="thin">
        <color theme="0"/>
      </left>
      <right style="thin">
        <color theme="0"/>
      </right>
      <top style="thin">
        <color theme="0"/>
      </top>
      <bottom style="thin">
        <color theme="0"/>
      </bottom>
      <diagonal/>
    </border>
  </borders>
  <cellStyleXfs count="2">
    <xf numFmtId="0" fontId="0" fillId="0" borderId="0"/>
    <xf numFmtId="0" fontId="3" fillId="2" borderId="0" applyNumberFormat="0" applyBorder="0" applyAlignment="0" applyProtection="0"/>
  </cellStyleXfs>
  <cellXfs count="279">
    <xf numFmtId="0" fontId="0" fillId="0" borderId="0" xfId="0"/>
    <xf numFmtId="1" fontId="0" fillId="0" borderId="1" xfId="0" applyNumberFormat="1" applyBorder="1"/>
    <xf numFmtId="1" fontId="0" fillId="0" borderId="2" xfId="0" applyNumberFormat="1" applyBorder="1"/>
    <xf numFmtId="1" fontId="0" fillId="0" borderId="3" xfId="0" applyNumberFormat="1" applyBorder="1"/>
    <xf numFmtId="1" fontId="0" fillId="0" borderId="0" xfId="0" applyNumberFormat="1"/>
    <xf numFmtId="1" fontId="0" fillId="0" borderId="6" xfId="0" applyNumberFormat="1" applyBorder="1"/>
    <xf numFmtId="1" fontId="0" fillId="0" borderId="7" xfId="0" applyNumberFormat="1" applyBorder="1"/>
    <xf numFmtId="1" fontId="0" fillId="0" borderId="8" xfId="0" applyNumberFormat="1" applyBorder="1"/>
    <xf numFmtId="1" fontId="0" fillId="0" borderId="6" xfId="0" applyNumberFormat="1" applyBorder="1" applyAlignment="1">
      <alignment horizontal="center"/>
    </xf>
    <xf numFmtId="0" fontId="0" fillId="0" borderId="7" xfId="0" applyBorder="1" applyAlignment="1">
      <alignment horizontal="center"/>
    </xf>
    <xf numFmtId="0" fontId="0" fillId="0" borderId="9" xfId="0" applyBorder="1" applyAlignment="1">
      <alignment horizontal="center"/>
    </xf>
    <xf numFmtId="0" fontId="0" fillId="0" borderId="10" xfId="0" applyBorder="1" applyAlignment="1">
      <alignment horizontal="center"/>
    </xf>
    <xf numFmtId="0" fontId="0" fillId="0" borderId="9" xfId="0" applyBorder="1"/>
    <xf numFmtId="0" fontId="0" fillId="0" borderId="6" xfId="0" applyBorder="1" applyAlignment="1">
      <alignment horizontal="center"/>
    </xf>
    <xf numFmtId="0" fontId="0" fillId="0" borderId="8" xfId="0" applyBorder="1" applyAlignment="1">
      <alignment horizontal="center"/>
    </xf>
    <xf numFmtId="0" fontId="0" fillId="0" borderId="1" xfId="0" applyBorder="1"/>
    <xf numFmtId="0" fontId="0" fillId="0" borderId="2" xfId="0" applyBorder="1"/>
    <xf numFmtId="0" fontId="0" fillId="0" borderId="4" xfId="0" applyBorder="1"/>
    <xf numFmtId="0" fontId="0" fillId="0" borderId="7" xfId="0" applyBorder="1"/>
    <xf numFmtId="164" fontId="0" fillId="0" borderId="11" xfId="0" applyNumberFormat="1" applyBorder="1"/>
    <xf numFmtId="0" fontId="0" fillId="0" borderId="3" xfId="0" applyBorder="1"/>
    <xf numFmtId="1" fontId="0" fillId="0" borderId="5" xfId="0" applyNumberFormat="1" applyBorder="1"/>
    <xf numFmtId="1" fontId="0" fillId="0" borderId="4" xfId="0" applyNumberFormat="1" applyBorder="1"/>
    <xf numFmtId="164" fontId="0" fillId="0" borderId="10" xfId="0" applyNumberFormat="1" applyBorder="1"/>
    <xf numFmtId="0" fontId="0" fillId="0" borderId="0" xfId="0" applyAlignment="1">
      <alignment horizontal="center"/>
    </xf>
    <xf numFmtId="0" fontId="5" fillId="0" borderId="0" xfId="0" applyFont="1"/>
    <xf numFmtId="0" fontId="3" fillId="2" borderId="12" xfId="1" applyBorder="1"/>
    <xf numFmtId="2" fontId="3" fillId="2" borderId="12" xfId="1" applyNumberFormat="1" applyBorder="1"/>
    <xf numFmtId="0" fontId="0" fillId="0" borderId="14" xfId="0" applyBorder="1"/>
    <xf numFmtId="2" fontId="0" fillId="0" borderId="0" xfId="0" applyNumberFormat="1"/>
    <xf numFmtId="164" fontId="0" fillId="0" borderId="0" xfId="0" applyNumberFormat="1"/>
    <xf numFmtId="0" fontId="6" fillId="0" borderId="0" xfId="0" applyFont="1"/>
    <xf numFmtId="0" fontId="6" fillId="0" borderId="4" xfId="0" applyFont="1" applyBorder="1"/>
    <xf numFmtId="0" fontId="8" fillId="0" borderId="2" xfId="0" applyFont="1" applyBorder="1"/>
    <xf numFmtId="0" fontId="8" fillId="0" borderId="0" xfId="0" applyFont="1"/>
    <xf numFmtId="0" fontId="8" fillId="0" borderId="5" xfId="0" applyFont="1" applyBorder="1" applyAlignment="1">
      <alignment horizontal="center"/>
    </xf>
    <xf numFmtId="0" fontId="8" fillId="0" borderId="4" xfId="0" applyFont="1" applyBorder="1" applyAlignment="1">
      <alignment horizontal="center"/>
    </xf>
    <xf numFmtId="0" fontId="8" fillId="0" borderId="0" xfId="0" applyFont="1" applyAlignment="1">
      <alignment horizontal="center"/>
    </xf>
    <xf numFmtId="0" fontId="8" fillId="0" borderId="1" xfId="0" applyFont="1" applyBorder="1"/>
    <xf numFmtId="0" fontId="8" fillId="0" borderId="3" xfId="0" applyFont="1" applyBorder="1"/>
    <xf numFmtId="0" fontId="8" fillId="0" borderId="4" xfId="0" applyFont="1" applyBorder="1"/>
    <xf numFmtId="164" fontId="8" fillId="0" borderId="0" xfId="0" applyNumberFormat="1" applyFont="1" applyAlignment="1" applyProtection="1">
      <alignment horizontal="center"/>
      <protection locked="0"/>
    </xf>
    <xf numFmtId="166" fontId="8" fillId="0" borderId="5" xfId="0" applyNumberFormat="1" applyFont="1" applyBorder="1" applyAlignment="1" applyProtection="1">
      <alignment horizontal="center"/>
      <protection locked="0"/>
    </xf>
    <xf numFmtId="0" fontId="8" fillId="0" borderId="4" xfId="0" applyFont="1" applyBorder="1" applyAlignment="1" applyProtection="1">
      <alignment horizontal="center"/>
      <protection locked="0"/>
    </xf>
    <xf numFmtId="0" fontId="8" fillId="0" borderId="0" xfId="0" applyFont="1" applyAlignment="1" applyProtection="1">
      <alignment horizontal="center"/>
      <protection locked="0"/>
    </xf>
    <xf numFmtId="0" fontId="8" fillId="0" borderId="5" xfId="0" applyFont="1" applyBorder="1" applyAlignment="1" applyProtection="1">
      <alignment horizontal="center"/>
      <protection locked="0"/>
    </xf>
    <xf numFmtId="165" fontId="8" fillId="0" borderId="5" xfId="0" applyNumberFormat="1" applyFont="1" applyBorder="1" applyAlignment="1">
      <alignment horizontal="center"/>
    </xf>
    <xf numFmtId="0" fontId="8" fillId="0" borderId="6" xfId="0" applyFont="1" applyBorder="1"/>
    <xf numFmtId="164" fontId="8" fillId="0" borderId="7" xfId="0" applyNumberFormat="1" applyFont="1" applyBorder="1" applyAlignment="1" applyProtection="1">
      <alignment horizontal="center"/>
      <protection locked="0"/>
    </xf>
    <xf numFmtId="166" fontId="8" fillId="0" borderId="8" xfId="0" applyNumberFormat="1" applyFont="1" applyBorder="1" applyAlignment="1" applyProtection="1">
      <alignment horizontal="center"/>
      <protection locked="0"/>
    </xf>
    <xf numFmtId="0" fontId="8" fillId="0" borderId="6" xfId="0" applyFont="1" applyBorder="1" applyAlignment="1" applyProtection="1">
      <alignment horizontal="center"/>
      <protection locked="0"/>
    </xf>
    <xf numFmtId="0" fontId="8" fillId="0" borderId="7" xfId="0" applyFont="1" applyBorder="1" applyAlignment="1" applyProtection="1">
      <alignment horizontal="center"/>
      <protection locked="0"/>
    </xf>
    <xf numFmtId="0" fontId="8" fillId="0" borderId="8" xfId="0" applyFont="1" applyBorder="1" applyAlignment="1" applyProtection="1">
      <alignment horizontal="center"/>
      <protection locked="0"/>
    </xf>
    <xf numFmtId="165" fontId="8" fillId="0" borderId="8" xfId="0" applyNumberFormat="1" applyFont="1" applyBorder="1" applyAlignment="1">
      <alignment horizontal="center"/>
    </xf>
    <xf numFmtId="166" fontId="8" fillId="0" borderId="2" xfId="0" applyNumberFormat="1" applyFont="1" applyBorder="1" applyAlignment="1">
      <alignment horizontal="center"/>
    </xf>
    <xf numFmtId="166" fontId="8" fillId="0" borderId="3" xfId="0" applyNumberFormat="1" applyFont="1" applyBorder="1" applyAlignment="1">
      <alignment horizontal="center"/>
    </xf>
    <xf numFmtId="166" fontId="8" fillId="0" borderId="1" xfId="0" applyNumberFormat="1" applyFont="1" applyBorder="1" applyAlignment="1">
      <alignment horizontal="center"/>
    </xf>
    <xf numFmtId="166" fontId="8" fillId="0" borderId="0" xfId="0" applyNumberFormat="1" applyFont="1" applyAlignment="1">
      <alignment horizontal="center"/>
    </xf>
    <xf numFmtId="166" fontId="8" fillId="0" borderId="5" xfId="0" applyNumberFormat="1" applyFont="1" applyBorder="1" applyAlignment="1">
      <alignment horizontal="center"/>
    </xf>
    <xf numFmtId="0" fontId="8" fillId="0" borderId="5" xfId="0" applyFont="1" applyBorder="1"/>
    <xf numFmtId="166" fontId="8" fillId="0" borderId="7" xfId="0" applyNumberFormat="1" applyFont="1" applyBorder="1" applyAlignment="1">
      <alignment horizontal="center"/>
    </xf>
    <xf numFmtId="166" fontId="8" fillId="0" borderId="8" xfId="0" applyNumberFormat="1" applyFont="1" applyBorder="1" applyAlignment="1">
      <alignment horizontal="center"/>
    </xf>
    <xf numFmtId="166" fontId="8" fillId="0" borderId="6" xfId="0" applyNumberFormat="1" applyFont="1" applyBorder="1" applyAlignment="1">
      <alignment horizontal="center"/>
    </xf>
    <xf numFmtId="2" fontId="8" fillId="0" borderId="0" xfId="0" applyNumberFormat="1" applyFont="1"/>
    <xf numFmtId="2" fontId="8" fillId="0" borderId="1" xfId="0" applyNumberFormat="1" applyFont="1" applyBorder="1"/>
    <xf numFmtId="2" fontId="8" fillId="0" borderId="2" xfId="0" applyNumberFormat="1" applyFont="1" applyBorder="1"/>
    <xf numFmtId="2" fontId="8" fillId="0" borderId="3" xfId="0" applyNumberFormat="1" applyFont="1" applyBorder="1"/>
    <xf numFmtId="2" fontId="8" fillId="0" borderId="4" xfId="0" applyNumberFormat="1" applyFont="1" applyBorder="1"/>
    <xf numFmtId="2" fontId="8" fillId="0" borderId="5" xfId="0" applyNumberFormat="1" applyFont="1" applyBorder="1"/>
    <xf numFmtId="2" fontId="8" fillId="0" borderId="6" xfId="0" applyNumberFormat="1" applyFont="1" applyBorder="1"/>
    <xf numFmtId="2" fontId="8" fillId="0" borderId="7" xfId="0" applyNumberFormat="1" applyFont="1" applyBorder="1"/>
    <xf numFmtId="2" fontId="8" fillId="0" borderId="8" xfId="0" applyNumberFormat="1" applyFont="1" applyBorder="1"/>
    <xf numFmtId="2" fontId="8" fillId="0" borderId="1" xfId="0" applyNumberFormat="1" applyFont="1" applyBorder="1" applyAlignment="1">
      <alignment horizontal="left"/>
    </xf>
    <xf numFmtId="2" fontId="8" fillId="0" borderId="4" xfId="0" applyNumberFormat="1" applyFont="1" applyBorder="1" applyAlignment="1">
      <alignment horizontal="left"/>
    </xf>
    <xf numFmtId="2" fontId="8" fillId="0" borderId="6" xfId="0" applyNumberFormat="1" applyFont="1" applyBorder="1" applyAlignment="1">
      <alignment horizontal="left"/>
    </xf>
    <xf numFmtId="0" fontId="5" fillId="4" borderId="0" xfId="0" applyFont="1" applyFill="1"/>
    <xf numFmtId="0" fontId="0" fillId="4" borderId="0" xfId="0" applyFill="1"/>
    <xf numFmtId="0" fontId="7" fillId="4" borderId="0" xfId="0" applyFont="1" applyFill="1" applyAlignment="1">
      <alignment horizontal="right"/>
    </xf>
    <xf numFmtId="0" fontId="0" fillId="4" borderId="3" xfId="0" applyFill="1" applyBorder="1"/>
    <xf numFmtId="164" fontId="0" fillId="4" borderId="5" xfId="0" applyNumberFormat="1" applyFill="1" applyBorder="1"/>
    <xf numFmtId="0" fontId="3" fillId="4" borderId="3" xfId="1" applyFill="1" applyBorder="1" applyAlignment="1">
      <alignment horizontal="center"/>
    </xf>
    <xf numFmtId="0" fontId="3" fillId="4" borderId="8" xfId="1" applyFill="1" applyBorder="1" applyAlignment="1">
      <alignment horizontal="center"/>
    </xf>
    <xf numFmtId="0" fontId="0" fillId="0" borderId="6" xfId="0" applyBorder="1"/>
    <xf numFmtId="0" fontId="0" fillId="0" borderId="13" xfId="0" applyBorder="1"/>
    <xf numFmtId="0" fontId="0" fillId="0" borderId="14" xfId="0" applyBorder="1" applyAlignment="1">
      <alignment horizontal="center"/>
    </xf>
    <xf numFmtId="0" fontId="0" fillId="0" borderId="15" xfId="0" applyBorder="1" applyAlignment="1">
      <alignment horizontal="center"/>
    </xf>
    <xf numFmtId="0" fontId="0" fillId="4" borderId="0" xfId="0" applyFill="1" applyAlignment="1">
      <alignment vertical="top"/>
    </xf>
    <xf numFmtId="0" fontId="0" fillId="4" borderId="0" xfId="0" quotePrefix="1" applyFill="1"/>
    <xf numFmtId="0" fontId="0" fillId="4" borderId="0" xfId="0" quotePrefix="1" applyFill="1" applyAlignment="1">
      <alignment wrapText="1"/>
    </xf>
    <xf numFmtId="49" fontId="0" fillId="4" borderId="0" xfId="0" applyNumberFormat="1" applyFill="1"/>
    <xf numFmtId="49" fontId="0" fillId="4" borderId="0" xfId="0" quotePrefix="1" applyNumberFormat="1" applyFill="1"/>
    <xf numFmtId="164" fontId="0" fillId="0" borderId="5" xfId="0" applyNumberFormat="1" applyBorder="1"/>
    <xf numFmtId="0" fontId="0" fillId="3" borderId="5" xfId="0" applyFill="1" applyBorder="1" applyProtection="1">
      <protection locked="0"/>
    </xf>
    <xf numFmtId="0" fontId="0" fillId="3" borderId="8" xfId="0" applyFill="1" applyBorder="1" applyProtection="1">
      <protection locked="0"/>
    </xf>
    <xf numFmtId="0" fontId="0" fillId="3" borderId="1" xfId="0" applyFill="1" applyBorder="1"/>
    <xf numFmtId="0" fontId="0" fillId="3" borderId="2" xfId="0" applyFill="1" applyBorder="1"/>
    <xf numFmtId="0" fontId="0" fillId="3" borderId="3" xfId="0" applyFill="1" applyBorder="1"/>
    <xf numFmtId="164" fontId="0" fillId="0" borderId="4" xfId="0" applyNumberFormat="1" applyBorder="1"/>
    <xf numFmtId="0" fontId="11" fillId="7" borderId="0" xfId="0" applyFont="1" applyFill="1"/>
    <xf numFmtId="0" fontId="13" fillId="7" borderId="0" xfId="0" applyFont="1" applyFill="1" applyAlignment="1">
      <alignment horizontal="right"/>
    </xf>
    <xf numFmtId="0" fontId="11" fillId="7" borderId="18" xfId="0" applyFont="1" applyFill="1" applyBorder="1" applyProtection="1">
      <protection locked="0"/>
    </xf>
    <xf numFmtId="0" fontId="11" fillId="7" borderId="20" xfId="0" applyFont="1" applyFill="1" applyBorder="1" applyProtection="1">
      <protection locked="0"/>
    </xf>
    <xf numFmtId="0" fontId="11" fillId="7" borderId="23" xfId="0" applyFont="1" applyFill="1" applyBorder="1" applyProtection="1">
      <protection locked="0"/>
    </xf>
    <xf numFmtId="164" fontId="11" fillId="7" borderId="20" xfId="0" applyNumberFormat="1" applyFont="1" applyFill="1" applyBorder="1"/>
    <xf numFmtId="0" fontId="11" fillId="7" borderId="17" xfId="0" applyFont="1" applyFill="1" applyBorder="1"/>
    <xf numFmtId="164" fontId="11" fillId="7" borderId="0" xfId="0" applyNumberFormat="1" applyFont="1" applyFill="1"/>
    <xf numFmtId="0" fontId="0" fillId="0" borderId="5" xfId="0" applyBorder="1"/>
    <xf numFmtId="164" fontId="0" fillId="3" borderId="13" xfId="0" applyNumberFormat="1" applyFill="1" applyBorder="1"/>
    <xf numFmtId="0" fontId="0" fillId="3" borderId="13" xfId="0" applyFill="1" applyBorder="1"/>
    <xf numFmtId="0" fontId="0" fillId="3" borderId="15" xfId="0" applyFill="1" applyBorder="1"/>
    <xf numFmtId="0" fontId="0" fillId="3" borderId="14" xfId="0" applyFill="1" applyBorder="1"/>
    <xf numFmtId="1" fontId="0" fillId="3" borderId="13" xfId="0" applyNumberFormat="1" applyFill="1" applyBorder="1"/>
    <xf numFmtId="1" fontId="0" fillId="3" borderId="15" xfId="0" applyNumberFormat="1" applyFill="1" applyBorder="1"/>
    <xf numFmtId="1" fontId="0" fillId="3" borderId="14" xfId="0" applyNumberFormat="1" applyFill="1" applyBorder="1"/>
    <xf numFmtId="0" fontId="0" fillId="3" borderId="13" xfId="0" applyFill="1" applyBorder="1" applyAlignment="1">
      <alignment horizontal="center"/>
    </xf>
    <xf numFmtId="0" fontId="0" fillId="3" borderId="6" xfId="0" applyFill="1" applyBorder="1"/>
    <xf numFmtId="0" fontId="0" fillId="3" borderId="7" xfId="0" applyFill="1" applyBorder="1"/>
    <xf numFmtId="0" fontId="0" fillId="3" borderId="8" xfId="0" applyFill="1" applyBorder="1"/>
    <xf numFmtId="0" fontId="3" fillId="4" borderId="15" xfId="1" applyFill="1" applyBorder="1" applyAlignment="1">
      <alignment horizontal="center"/>
    </xf>
    <xf numFmtId="0" fontId="0" fillId="4" borderId="0" xfId="0" applyFill="1" applyAlignment="1">
      <alignment wrapText="1"/>
    </xf>
    <xf numFmtId="164" fontId="0" fillId="3" borderId="15" xfId="0" applyNumberFormat="1" applyFill="1" applyBorder="1" applyProtection="1">
      <protection locked="0"/>
    </xf>
    <xf numFmtId="0" fontId="0" fillId="3" borderId="3" xfId="0" applyFill="1" applyBorder="1" applyProtection="1">
      <protection locked="0"/>
    </xf>
    <xf numFmtId="0" fontId="0" fillId="4" borderId="4" xfId="0" applyFill="1" applyBorder="1"/>
    <xf numFmtId="164" fontId="0" fillId="4" borderId="8" xfId="0" applyNumberFormat="1" applyFill="1" applyBorder="1"/>
    <xf numFmtId="1" fontId="0" fillId="4" borderId="3" xfId="0" applyNumberFormat="1" applyFill="1" applyBorder="1"/>
    <xf numFmtId="0" fontId="0" fillId="0" borderId="0" xfId="0" applyAlignment="1">
      <alignment horizontal="left"/>
    </xf>
    <xf numFmtId="2" fontId="0" fillId="0" borderId="7" xfId="0" applyNumberFormat="1" applyBorder="1"/>
    <xf numFmtId="2" fontId="0" fillId="0" borderId="8" xfId="0" applyNumberFormat="1" applyBorder="1"/>
    <xf numFmtId="164" fontId="11" fillId="7" borderId="26" xfId="0" applyNumberFormat="1" applyFont="1" applyFill="1" applyBorder="1" applyProtection="1">
      <protection locked="0"/>
    </xf>
    <xf numFmtId="0" fontId="11" fillId="7" borderId="27" xfId="1" applyFont="1" applyFill="1" applyBorder="1" applyAlignment="1">
      <alignment horizontal="center"/>
    </xf>
    <xf numFmtId="1" fontId="11" fillId="7" borderId="18" xfId="0" applyNumberFormat="1" applyFont="1" applyFill="1" applyBorder="1"/>
    <xf numFmtId="164" fontId="11" fillId="7" borderId="23" xfId="0" applyNumberFormat="1" applyFont="1" applyFill="1" applyBorder="1"/>
    <xf numFmtId="164" fontId="11" fillId="7" borderId="22" xfId="0" applyNumberFormat="1" applyFont="1" applyFill="1" applyBorder="1"/>
    <xf numFmtId="164" fontId="0" fillId="0" borderId="8" xfId="0" applyNumberFormat="1" applyBorder="1"/>
    <xf numFmtId="0" fontId="0" fillId="0" borderId="5" xfId="0" applyBorder="1" applyAlignment="1">
      <alignment horizontal="center"/>
    </xf>
    <xf numFmtId="0" fontId="0" fillId="0" borderId="13" xfId="0" applyBorder="1" applyAlignment="1">
      <alignment horizontal="center"/>
    </xf>
    <xf numFmtId="2" fontId="0" fillId="0" borderId="4" xfId="0" applyNumberFormat="1" applyBorder="1"/>
    <xf numFmtId="0" fontId="0" fillId="0" borderId="5" xfId="0" applyBorder="1" applyAlignment="1">
      <alignment horizontal="center" wrapText="1"/>
    </xf>
    <xf numFmtId="2" fontId="0" fillId="0" borderId="6" xfId="0" applyNumberFormat="1" applyBorder="1"/>
    <xf numFmtId="0" fontId="0" fillId="0" borderId="8" xfId="0" applyBorder="1" applyAlignment="1">
      <alignment horizontal="center" wrapText="1"/>
    </xf>
    <xf numFmtId="0" fontId="8" fillId="0" borderId="7" xfId="0" applyFont="1" applyBorder="1" applyAlignment="1">
      <alignment horizontal="center"/>
    </xf>
    <xf numFmtId="1" fontId="0" fillId="0" borderId="7" xfId="0" applyNumberFormat="1" applyBorder="1" applyAlignment="1">
      <alignment horizontal="center"/>
    </xf>
    <xf numFmtId="1" fontId="0" fillId="0" borderId="8" xfId="0" applyNumberFormat="1" applyBorder="1" applyAlignment="1">
      <alignment horizontal="center"/>
    </xf>
    <xf numFmtId="0" fontId="8" fillId="0" borderId="11" xfId="0" applyFont="1" applyBorder="1"/>
    <xf numFmtId="0" fontId="8" fillId="0" borderId="10" xfId="0" applyFont="1" applyBorder="1"/>
    <xf numFmtId="0" fontId="8" fillId="0" borderId="12" xfId="0" applyFont="1" applyBorder="1" applyAlignment="1">
      <alignment horizontal="center"/>
    </xf>
    <xf numFmtId="1" fontId="8" fillId="0" borderId="14" xfId="0" applyNumberFormat="1" applyFont="1" applyBorder="1" applyAlignment="1">
      <alignment horizontal="center"/>
    </xf>
    <xf numFmtId="1" fontId="8" fillId="0" borderId="15" xfId="0" applyNumberFormat="1" applyFont="1" applyBorder="1" applyAlignment="1">
      <alignment horizontal="center"/>
    </xf>
    <xf numFmtId="164" fontId="0" fillId="0" borderId="6" xfId="0" applyNumberFormat="1" applyBorder="1"/>
    <xf numFmtId="0" fontId="0" fillId="0" borderId="15" xfId="0" applyBorder="1" applyAlignment="1">
      <alignment horizontal="right"/>
    </xf>
    <xf numFmtId="0" fontId="0" fillId="0" borderId="15" xfId="0" applyBorder="1"/>
    <xf numFmtId="164" fontId="0" fillId="0" borderId="1" xfId="0" applyNumberFormat="1" applyBorder="1"/>
    <xf numFmtId="164" fontId="0" fillId="0" borderId="3" xfId="0" applyNumberFormat="1" applyBorder="1"/>
    <xf numFmtId="164" fontId="0" fillId="0" borderId="2" xfId="0" applyNumberFormat="1" applyBorder="1"/>
    <xf numFmtId="164" fontId="0" fillId="3" borderId="1" xfId="0" applyNumberFormat="1" applyFill="1" applyBorder="1"/>
    <xf numFmtId="164" fontId="0" fillId="3" borderId="3" xfId="0" applyNumberFormat="1" applyFill="1" applyBorder="1"/>
    <xf numFmtId="164" fontId="0" fillId="3" borderId="8" xfId="0" applyNumberFormat="1" applyFill="1" applyBorder="1"/>
    <xf numFmtId="164" fontId="0" fillId="3" borderId="6" xfId="0" applyNumberFormat="1" applyFill="1" applyBorder="1"/>
    <xf numFmtId="0" fontId="0" fillId="3" borderId="15" xfId="0" applyFill="1" applyBorder="1" applyAlignment="1">
      <alignment horizontal="right"/>
    </xf>
    <xf numFmtId="164" fontId="0" fillId="0" borderId="13" xfId="0" applyNumberFormat="1" applyBorder="1"/>
    <xf numFmtId="164" fontId="0" fillId="0" borderId="13" xfId="0" applyNumberFormat="1" applyBorder="1" applyAlignment="1">
      <alignment horizontal="right"/>
    </xf>
    <xf numFmtId="164" fontId="0" fillId="0" borderId="15" xfId="0" applyNumberFormat="1" applyBorder="1" applyAlignment="1">
      <alignment horizontal="right"/>
    </xf>
    <xf numFmtId="164" fontId="0" fillId="3" borderId="15" xfId="0" applyNumberFormat="1" applyFill="1" applyBorder="1" applyAlignment="1">
      <alignment horizontal="right"/>
    </xf>
    <xf numFmtId="164" fontId="0" fillId="0" borderId="15" xfId="0" applyNumberFormat="1" applyBorder="1"/>
    <xf numFmtId="0" fontId="0" fillId="0" borderId="10" xfId="0" applyBorder="1"/>
    <xf numFmtId="164" fontId="0" fillId="0" borderId="7" xfId="0" applyNumberFormat="1" applyBorder="1"/>
    <xf numFmtId="0" fontId="0" fillId="0" borderId="11" xfId="0" applyBorder="1"/>
    <xf numFmtId="164" fontId="8" fillId="0" borderId="0" xfId="0" applyNumberFormat="1" applyFont="1"/>
    <xf numFmtId="164" fontId="8" fillId="0" borderId="5" xfId="0" applyNumberFormat="1" applyFont="1" applyBorder="1"/>
    <xf numFmtId="164" fontId="0" fillId="3" borderId="14" xfId="0" applyNumberFormat="1" applyFill="1" applyBorder="1"/>
    <xf numFmtId="164" fontId="0" fillId="3" borderId="15" xfId="0" applyNumberFormat="1" applyFill="1" applyBorder="1"/>
    <xf numFmtId="0" fontId="0" fillId="0" borderId="4" xfId="0" applyBorder="1" applyAlignment="1">
      <alignment horizontal="center"/>
    </xf>
    <xf numFmtId="0" fontId="0" fillId="4" borderId="0" xfId="0" applyFill="1" applyAlignment="1">
      <alignment horizontal="center"/>
    </xf>
    <xf numFmtId="164" fontId="0" fillId="4" borderId="0" xfId="0" applyNumberFormat="1" applyFill="1" applyAlignment="1">
      <alignment horizontal="center"/>
    </xf>
    <xf numFmtId="0" fontId="11" fillId="0" borderId="0" xfId="0" applyFont="1"/>
    <xf numFmtId="0" fontId="0" fillId="0" borderId="3" xfId="0" applyBorder="1" applyAlignment="1">
      <alignment horizontal="right"/>
    </xf>
    <xf numFmtId="164" fontId="0" fillId="0" borderId="4" xfId="0" applyNumberFormat="1" applyBorder="1" applyAlignment="1">
      <alignment horizontal="center"/>
    </xf>
    <xf numFmtId="164" fontId="0" fillId="0" borderId="5" xfId="0" applyNumberFormat="1" applyBorder="1" applyAlignment="1">
      <alignment horizontal="center"/>
    </xf>
    <xf numFmtId="164" fontId="0" fillId="0" borderId="6" xfId="0" applyNumberFormat="1" applyBorder="1" applyAlignment="1">
      <alignment horizontal="center"/>
    </xf>
    <xf numFmtId="164" fontId="0" fillId="0" borderId="8" xfId="0" applyNumberFormat="1" applyBorder="1" applyAlignment="1">
      <alignment horizontal="center"/>
    </xf>
    <xf numFmtId="0" fontId="0" fillId="0" borderId="5" xfId="0" applyBorder="1" applyAlignment="1">
      <alignment horizontal="center" vertical="top" wrapText="1"/>
    </xf>
    <xf numFmtId="0" fontId="0" fillId="3" borderId="12" xfId="0" applyFill="1" applyBorder="1"/>
    <xf numFmtId="0" fontId="11" fillId="7" borderId="0" xfId="0" applyFont="1" applyFill="1" applyAlignment="1">
      <alignment horizontal="center"/>
    </xf>
    <xf numFmtId="164" fontId="11" fillId="7" borderId="0" xfId="0" applyNumberFormat="1" applyFont="1" applyFill="1" applyAlignment="1">
      <alignment horizontal="center"/>
    </xf>
    <xf numFmtId="164" fontId="0" fillId="8" borderId="10" xfId="0" applyNumberFormat="1" applyFill="1" applyBorder="1"/>
    <xf numFmtId="0" fontId="0" fillId="4" borderId="0" xfId="0" applyFill="1" applyAlignment="1">
      <alignment vertical="top" wrapText="1"/>
    </xf>
    <xf numFmtId="0" fontId="1" fillId="0" borderId="6" xfId="0" applyFont="1" applyBorder="1" applyAlignment="1">
      <alignment horizontal="center"/>
    </xf>
    <xf numFmtId="0" fontId="17" fillId="0" borderId="7" xfId="0" applyFont="1" applyBorder="1" applyAlignment="1">
      <alignment horizontal="center"/>
    </xf>
    <xf numFmtId="0" fontId="17" fillId="0" borderId="8" xfId="0" applyFont="1" applyBorder="1" applyAlignment="1">
      <alignment horizontal="center"/>
    </xf>
    <xf numFmtId="0" fontId="0" fillId="5" borderId="1" xfId="0" applyFill="1" applyBorder="1" applyProtection="1">
      <protection locked="0"/>
    </xf>
    <xf numFmtId="0" fontId="0" fillId="5" borderId="2" xfId="0" applyFill="1" applyBorder="1" applyProtection="1">
      <protection locked="0"/>
    </xf>
    <xf numFmtId="164" fontId="0" fillId="5" borderId="3" xfId="0" applyNumberFormat="1" applyFill="1" applyBorder="1" applyProtection="1">
      <protection locked="0"/>
    </xf>
    <xf numFmtId="0" fontId="0" fillId="6" borderId="1" xfId="0" applyFill="1" applyBorder="1" applyProtection="1">
      <protection locked="0"/>
    </xf>
    <xf numFmtId="0" fontId="0" fillId="6" borderId="2" xfId="0" applyFill="1" applyBorder="1" applyProtection="1">
      <protection locked="0"/>
    </xf>
    <xf numFmtId="164" fontId="0" fillId="6" borderId="3" xfId="0" applyNumberFormat="1" applyFill="1" applyBorder="1" applyProtection="1">
      <protection locked="0"/>
    </xf>
    <xf numFmtId="0" fontId="0" fillId="5" borderId="4" xfId="0" applyFill="1" applyBorder="1" applyProtection="1">
      <protection locked="0"/>
    </xf>
    <xf numFmtId="0" fontId="0" fillId="5" borderId="0" xfId="0" applyFill="1" applyProtection="1">
      <protection locked="0"/>
    </xf>
    <xf numFmtId="164" fontId="0" fillId="5" borderId="5" xfId="0" applyNumberFormat="1" applyFill="1" applyBorder="1" applyProtection="1">
      <protection locked="0"/>
    </xf>
    <xf numFmtId="0" fontId="0" fillId="6" borderId="4" xfId="0" applyFill="1" applyBorder="1" applyProtection="1">
      <protection locked="0"/>
    </xf>
    <xf numFmtId="0" fontId="0" fillId="6" borderId="0" xfId="0" applyFill="1" applyProtection="1">
      <protection locked="0"/>
    </xf>
    <xf numFmtId="164" fontId="0" fillId="6" borderId="5" xfId="0" applyNumberFormat="1" applyFill="1" applyBorder="1" applyProtection="1">
      <protection locked="0"/>
    </xf>
    <xf numFmtId="0" fontId="0" fillId="5" borderId="6" xfId="0" applyFill="1" applyBorder="1" applyProtection="1">
      <protection locked="0"/>
    </xf>
    <xf numFmtId="0" fontId="0" fillId="5" borderId="7" xfId="0" applyFill="1" applyBorder="1" applyProtection="1">
      <protection locked="0"/>
    </xf>
    <xf numFmtId="164" fontId="0" fillId="5" borderId="8" xfId="0" applyNumberFormat="1" applyFill="1" applyBorder="1" applyProtection="1">
      <protection locked="0"/>
    </xf>
    <xf numFmtId="0" fontId="0" fillId="6" borderId="6" xfId="0" applyFill="1" applyBorder="1" applyProtection="1">
      <protection locked="0"/>
    </xf>
    <xf numFmtId="0" fontId="0" fillId="6" borderId="7" xfId="0" applyFill="1" applyBorder="1" applyProtection="1">
      <protection locked="0"/>
    </xf>
    <xf numFmtId="164" fontId="0" fillId="6" borderId="8" xfId="0" applyNumberFormat="1" applyFill="1" applyBorder="1" applyProtection="1">
      <protection locked="0"/>
    </xf>
    <xf numFmtId="0" fontId="0" fillId="5" borderId="13" xfId="0" applyFill="1" applyBorder="1" applyProtection="1">
      <protection locked="0"/>
    </xf>
    <xf numFmtId="0" fontId="0" fillId="5" borderId="14" xfId="0" applyFill="1" applyBorder="1" applyProtection="1">
      <protection locked="0"/>
    </xf>
    <xf numFmtId="164" fontId="0" fillId="5" borderId="15" xfId="0" applyNumberFormat="1" applyFill="1" applyBorder="1" applyProtection="1">
      <protection locked="0"/>
    </xf>
    <xf numFmtId="0" fontId="0" fillId="6" borderId="13" xfId="0" applyFill="1" applyBorder="1" applyProtection="1">
      <protection locked="0"/>
    </xf>
    <xf numFmtId="0" fontId="0" fillId="6" borderId="14" xfId="0" applyFill="1" applyBorder="1" applyProtection="1">
      <protection locked="0"/>
    </xf>
    <xf numFmtId="164" fontId="0" fillId="6" borderId="15" xfId="0" applyNumberFormat="1" applyFill="1" applyBorder="1" applyProtection="1">
      <protection locked="0"/>
    </xf>
    <xf numFmtId="0" fontId="11" fillId="7" borderId="21" xfId="0" applyFont="1" applyFill="1" applyBorder="1" applyAlignment="1">
      <alignment horizontal="left"/>
    </xf>
    <xf numFmtId="0" fontId="11" fillId="7" borderId="22" xfId="0" applyFont="1" applyFill="1" applyBorder="1" applyAlignment="1">
      <alignment horizontal="left"/>
    </xf>
    <xf numFmtId="0" fontId="11" fillId="7" borderId="19" xfId="0" applyFont="1" applyFill="1" applyBorder="1"/>
    <xf numFmtId="0" fontId="11" fillId="7" borderId="0" xfId="0" applyFont="1" applyFill="1"/>
    <xf numFmtId="0" fontId="0" fillId="4" borderId="6" xfId="0" applyFill="1" applyBorder="1" applyAlignment="1">
      <alignment horizontal="left"/>
    </xf>
    <xf numFmtId="0" fontId="0" fillId="4" borderId="7" xfId="0" applyFill="1" applyBorder="1" applyAlignment="1">
      <alignment horizontal="left"/>
    </xf>
    <xf numFmtId="0" fontId="0" fillId="0" borderId="1" xfId="0" applyBorder="1" applyAlignment="1">
      <alignment horizontal="center"/>
    </xf>
    <xf numFmtId="0" fontId="0" fillId="0" borderId="3" xfId="0" applyBorder="1" applyAlignment="1">
      <alignment horizontal="center"/>
    </xf>
    <xf numFmtId="0" fontId="0" fillId="0" borderId="6" xfId="0" applyBorder="1" applyAlignment="1">
      <alignment horizontal="left"/>
    </xf>
    <xf numFmtId="0" fontId="12" fillId="7" borderId="22" xfId="0" applyFont="1" applyFill="1" applyBorder="1" applyAlignment="1">
      <alignment horizontal="left"/>
    </xf>
    <xf numFmtId="0" fontId="14" fillId="7" borderId="0" xfId="0" applyFont="1" applyFill="1" applyAlignment="1">
      <alignment horizontal="left" vertical="top" wrapText="1"/>
    </xf>
    <xf numFmtId="0" fontId="11" fillId="7" borderId="16" xfId="0" applyFont="1" applyFill="1" applyBorder="1" applyAlignment="1">
      <alignment horizontal="left"/>
    </xf>
    <xf numFmtId="0" fontId="11" fillId="7" borderId="17" xfId="0" applyFont="1" applyFill="1" applyBorder="1" applyAlignment="1">
      <alignment horizontal="left"/>
    </xf>
    <xf numFmtId="0" fontId="11" fillId="7" borderId="19" xfId="0" applyFont="1" applyFill="1" applyBorder="1" applyAlignment="1">
      <alignment horizontal="left"/>
    </xf>
    <xf numFmtId="0" fontId="11" fillId="7" borderId="0" xfId="0" applyFont="1" applyFill="1" applyAlignment="1">
      <alignment horizontal="left"/>
    </xf>
    <xf numFmtId="0" fontId="11" fillId="7" borderId="21" xfId="0" applyFont="1" applyFill="1" applyBorder="1" applyAlignment="1">
      <alignment horizontal="left"/>
    </xf>
    <xf numFmtId="0" fontId="11" fillId="7" borderId="22" xfId="0" applyFont="1" applyFill="1" applyBorder="1" applyAlignment="1">
      <alignment horizontal="left"/>
    </xf>
    <xf numFmtId="0" fontId="11" fillId="7" borderId="27" xfId="0" applyFont="1" applyFill="1" applyBorder="1" applyAlignment="1">
      <alignment horizontal="left"/>
    </xf>
    <xf numFmtId="0" fontId="11" fillId="7" borderId="16" xfId="0" applyFont="1" applyFill="1" applyBorder="1" applyAlignment="1">
      <alignment horizontal="left" vertical="center"/>
    </xf>
    <xf numFmtId="0" fontId="11" fillId="7" borderId="17" xfId="0" applyFont="1" applyFill="1" applyBorder="1" applyAlignment="1">
      <alignment horizontal="left" vertical="center"/>
    </xf>
    <xf numFmtId="0" fontId="11" fillId="7" borderId="18" xfId="0" applyFont="1" applyFill="1" applyBorder="1" applyAlignment="1">
      <alignment horizontal="left" vertical="center"/>
    </xf>
    <xf numFmtId="0" fontId="11" fillId="7" borderId="20" xfId="0" applyFont="1" applyFill="1" applyBorder="1" applyAlignment="1">
      <alignment horizontal="left"/>
    </xf>
    <xf numFmtId="0" fontId="11" fillId="7" borderId="19" xfId="0" applyFont="1" applyFill="1" applyBorder="1" applyAlignment="1"/>
    <xf numFmtId="0" fontId="11" fillId="7" borderId="0" xfId="0" applyFont="1" applyFill="1" applyAlignment="1"/>
    <xf numFmtId="0" fontId="11" fillId="7" borderId="20" xfId="0" applyFont="1" applyFill="1" applyBorder="1" applyAlignment="1"/>
    <xf numFmtId="0" fontId="11" fillId="7" borderId="18" xfId="0" applyFont="1" applyFill="1" applyBorder="1" applyAlignment="1">
      <alignment horizontal="left"/>
    </xf>
    <xf numFmtId="0" fontId="11" fillId="7" borderId="23" xfId="0" applyFont="1" applyFill="1" applyBorder="1" applyAlignment="1">
      <alignment horizontal="left"/>
    </xf>
    <xf numFmtId="0" fontId="11" fillId="7" borderId="24" xfId="0" applyFont="1" applyFill="1" applyBorder="1" applyAlignment="1">
      <alignment horizontal="left"/>
    </xf>
    <xf numFmtId="0" fontId="11" fillId="7" borderId="25" xfId="0" applyFont="1" applyFill="1" applyBorder="1" applyAlignment="1">
      <alignment horizontal="left"/>
    </xf>
    <xf numFmtId="0" fontId="11" fillId="7" borderId="26" xfId="0" applyFont="1" applyFill="1" applyBorder="1" applyAlignment="1">
      <alignment horizontal="left"/>
    </xf>
    <xf numFmtId="0" fontId="5" fillId="4" borderId="7" xfId="0" applyFont="1" applyFill="1" applyBorder="1" applyAlignment="1">
      <alignment horizontal="left"/>
    </xf>
    <xf numFmtId="0" fontId="0" fillId="4" borderId="6" xfId="0" applyFill="1" applyBorder="1" applyAlignment="1">
      <alignment horizontal="left"/>
    </xf>
    <xf numFmtId="0" fontId="0" fillId="4" borderId="7" xfId="0" applyFill="1" applyBorder="1" applyAlignment="1">
      <alignment horizontal="left"/>
    </xf>
    <xf numFmtId="0" fontId="0" fillId="4" borderId="8" xfId="0" applyFill="1" applyBorder="1" applyAlignment="1">
      <alignment horizontal="left"/>
    </xf>
    <xf numFmtId="0" fontId="0" fillId="4" borderId="1" xfId="0" applyFill="1" applyBorder="1" applyAlignment="1">
      <alignment horizontal="left" vertical="center"/>
    </xf>
    <xf numFmtId="0" fontId="0" fillId="4" borderId="2" xfId="0" applyFill="1" applyBorder="1" applyAlignment="1">
      <alignment horizontal="left" vertical="center"/>
    </xf>
    <xf numFmtId="0" fontId="0" fillId="4" borderId="3" xfId="0" applyFill="1" applyBorder="1" applyAlignment="1">
      <alignment horizontal="left" vertical="center"/>
    </xf>
    <xf numFmtId="0" fontId="0" fillId="4" borderId="4" xfId="0" applyFill="1" applyBorder="1" applyAlignment="1">
      <alignment horizontal="left"/>
    </xf>
    <xf numFmtId="0" fontId="0" fillId="4" borderId="0" xfId="0" applyFill="1" applyAlignment="1">
      <alignment horizontal="left"/>
    </xf>
    <xf numFmtId="0" fontId="0" fillId="4" borderId="5" xfId="0" applyFill="1" applyBorder="1" applyAlignment="1">
      <alignment horizontal="left"/>
    </xf>
    <xf numFmtId="0" fontId="0" fillId="4" borderId="6" xfId="0" applyFill="1" applyBorder="1" applyAlignment="1"/>
    <xf numFmtId="0" fontId="0" fillId="4" borderId="7" xfId="0" applyFill="1" applyBorder="1" applyAlignment="1"/>
    <xf numFmtId="0" fontId="0" fillId="4" borderId="8" xfId="0" applyFill="1" applyBorder="1" applyAlignment="1"/>
    <xf numFmtId="0" fontId="0" fillId="4" borderId="13" xfId="0" applyFill="1" applyBorder="1" applyAlignment="1">
      <alignment horizontal="left"/>
    </xf>
    <xf numFmtId="0" fontId="0" fillId="4" borderId="14" xfId="0" applyFill="1" applyBorder="1" applyAlignment="1">
      <alignment horizontal="left"/>
    </xf>
    <xf numFmtId="0" fontId="0" fillId="4" borderId="15" xfId="0" applyFill="1" applyBorder="1" applyAlignment="1">
      <alignment horizontal="left"/>
    </xf>
    <xf numFmtId="0" fontId="0" fillId="4" borderId="1" xfId="0" applyFill="1" applyBorder="1" applyAlignment="1">
      <alignment horizontal="left"/>
    </xf>
    <xf numFmtId="0" fontId="0" fillId="4" borderId="2" xfId="0" applyFill="1" applyBorder="1" applyAlignment="1">
      <alignment horizontal="left"/>
    </xf>
    <xf numFmtId="0" fontId="0" fillId="4" borderId="3" xfId="0" applyFill="1" applyBorder="1" applyAlignment="1">
      <alignment horizontal="left"/>
    </xf>
    <xf numFmtId="0" fontId="2" fillId="4" borderId="0" xfId="0" applyFont="1" applyFill="1" applyAlignment="1">
      <alignment horizontal="left" vertical="top" wrapText="1"/>
    </xf>
    <xf numFmtId="0" fontId="0" fillId="0" borderId="14" xfId="0" applyBorder="1" applyAlignment="1">
      <alignment horizontal="left"/>
    </xf>
    <xf numFmtId="0" fontId="0" fillId="0" borderId="15" xfId="0" applyBorder="1" applyAlignment="1">
      <alignment horizontal="left"/>
    </xf>
    <xf numFmtId="0" fontId="0" fillId="0" borderId="7" xfId="0" applyBorder="1" applyAlignment="1">
      <alignment horizontal="left"/>
    </xf>
    <xf numFmtId="0" fontId="0" fillId="0" borderId="8" xfId="0" applyBorder="1" applyAlignment="1">
      <alignment horizontal="left"/>
    </xf>
    <xf numFmtId="0" fontId="9" fillId="0" borderId="1" xfId="0" applyFont="1" applyBorder="1" applyAlignment="1">
      <alignment horizontal="center"/>
    </xf>
    <xf numFmtId="0" fontId="9" fillId="0" borderId="2" xfId="0" applyFont="1" applyBorder="1" applyAlignment="1">
      <alignment horizontal="center"/>
    </xf>
    <xf numFmtId="0" fontId="9" fillId="0" borderId="3" xfId="0" applyFont="1" applyBorder="1" applyAlignment="1">
      <alignment horizontal="center"/>
    </xf>
    <xf numFmtId="0" fontId="0" fillId="0" borderId="1" xfId="0" applyBorder="1" applyAlignment="1">
      <alignment horizontal="center"/>
    </xf>
    <xf numFmtId="0" fontId="0" fillId="0" borderId="2" xfId="0" applyBorder="1" applyAlignment="1">
      <alignment horizontal="center"/>
    </xf>
    <xf numFmtId="0" fontId="0" fillId="0" borderId="3" xfId="0" applyBorder="1" applyAlignment="1">
      <alignment horizontal="center"/>
    </xf>
    <xf numFmtId="0" fontId="0" fillId="3" borderId="14" xfId="0" applyFill="1" applyBorder="1" applyAlignment="1" applyProtection="1">
      <alignment horizontal="left"/>
      <protection locked="0"/>
    </xf>
    <xf numFmtId="0" fontId="0" fillId="3" borderId="15" xfId="0" applyFill="1" applyBorder="1" applyAlignment="1" applyProtection="1">
      <alignment horizontal="left"/>
      <protection locked="0"/>
    </xf>
    <xf numFmtId="0" fontId="0" fillId="0" borderId="1" xfId="0" applyBorder="1" applyAlignment="1">
      <alignment horizontal="left"/>
    </xf>
    <xf numFmtId="0" fontId="0" fillId="0" borderId="2" xfId="0" applyBorder="1" applyAlignment="1">
      <alignment horizontal="left"/>
    </xf>
    <xf numFmtId="0" fontId="0" fillId="0" borderId="6" xfId="0" applyBorder="1" applyAlignment="1">
      <alignment horizontal="left"/>
    </xf>
    <xf numFmtId="0" fontId="0" fillId="0" borderId="13" xfId="0" applyBorder="1" applyAlignment="1">
      <alignment horizontal="left"/>
    </xf>
  </cellXfs>
  <cellStyles count="2">
    <cellStyle name="Good" xfId="1" builtinId="26"/>
    <cellStyle name="Normal" xfId="0" builtinId="0"/>
  </cellStyles>
  <dxfs count="21">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theme="0"/>
      </font>
      <fill>
        <patternFill>
          <bgColor rgb="FFFF0000"/>
        </patternFill>
      </fill>
    </dxf>
    <dxf>
      <font>
        <color theme="0"/>
      </font>
      <fill>
        <patternFill>
          <bgColor rgb="FF00B05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theme="0"/>
      </font>
      <fill>
        <patternFill>
          <bgColor rgb="FFFF0000"/>
        </patternFill>
      </fill>
    </dxf>
    <dxf>
      <font>
        <color theme="0"/>
      </font>
      <fill>
        <patternFill>
          <bgColor rgb="FF00B050"/>
        </patternFill>
      </fill>
    </dxf>
  </dxfs>
  <tableStyles count="0" defaultTableStyle="TableStyleMedium2" defaultPivotStyle="PivotStyleLight16"/>
  <colors>
    <mruColors>
      <color rgb="FFFFFFFF"/>
      <color rgb="FFD9D9D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harts/_rels/chart2.xml.rels><?xml version="1.0" encoding="UTF-8" standalone="yes"?>
<Relationships xmlns="http://schemas.openxmlformats.org/package/2006/relationships"><Relationship Id="rId3" Type="http://schemas.openxmlformats.org/officeDocument/2006/relationships/chartUserShapes" Target="../drawings/drawing2.xml"/><Relationship Id="rId2" Type="http://schemas.microsoft.com/office/2011/relationships/chartColorStyle" Target="colors1.xml"/><Relationship Id="rId1" Type="http://schemas.microsoft.com/office/2011/relationships/chartStyle" Target="style1.xml"/></Relationships>
</file>

<file path=xl/charts/_rels/chart4.xml.rels><?xml version="1.0" encoding="UTF-8" standalone="yes"?>
<Relationships xmlns="http://schemas.openxmlformats.org/package/2006/relationships"><Relationship Id="rId3" Type="http://schemas.openxmlformats.org/officeDocument/2006/relationships/chartUserShapes" Target="../drawings/drawing4.xml"/><Relationship Id="rId2" Type="http://schemas.microsoft.com/office/2011/relationships/chartColorStyle" Target="colors2.xml"/><Relationship Id="rId1" Type="http://schemas.microsoft.com/office/2011/relationships/chartStyle" Target="style2.xml"/></Relationships>
</file>

<file path=xl/charts/_rels/chart6.xml.rels><?xml version="1.0" encoding="UTF-8" standalone="yes"?>
<Relationships xmlns="http://schemas.openxmlformats.org/package/2006/relationships"><Relationship Id="rId3" Type="http://schemas.openxmlformats.org/officeDocument/2006/relationships/chartUserShapes" Target="../drawings/drawing6.xml"/><Relationship Id="rId2" Type="http://schemas.microsoft.com/office/2011/relationships/chartColorStyle" Target="colors3.xml"/><Relationship Id="rId1" Type="http://schemas.microsoft.com/office/2011/relationships/chartStyle" Target="style3.xml"/></Relationships>
</file>

<file path=xl/charts/_rels/chart8.xml.rels><?xml version="1.0" encoding="UTF-8" standalone="yes"?>
<Relationships xmlns="http://schemas.openxmlformats.org/package/2006/relationships"><Relationship Id="rId3" Type="http://schemas.openxmlformats.org/officeDocument/2006/relationships/chartUserShapes" Target="../drawings/drawing8.xml"/><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5211947311408763E-3"/>
          <c:y val="1.8845323769169142E-2"/>
          <c:w val="0.86480989737881098"/>
          <c:h val="0.96402184752062581"/>
        </c:manualLayout>
      </c:layout>
      <c:scatterChart>
        <c:scatterStyle val="lineMarker"/>
        <c:varyColors val="0"/>
        <c:ser>
          <c:idx val="4"/>
          <c:order val="0"/>
          <c:tx>
            <c:strRef>
              <c:f>Calculations!$A$240</c:f>
              <c:strCache>
                <c:ptCount val="1"/>
                <c:pt idx="0">
                  <c:v>Labels</c:v>
                </c:pt>
              </c:strCache>
            </c:strRef>
          </c:tx>
          <c:spPr>
            <a:ln>
              <a:noFill/>
            </a:ln>
          </c:spPr>
          <c:marker>
            <c:symbol val="none"/>
          </c:marker>
          <c:dLbls>
            <c:dLbl>
              <c:idx val="0"/>
              <c:tx>
                <c:rich>
                  <a:bodyPr/>
                  <a:lstStyle/>
                  <a:p>
                    <a:fld id="{C4F5D32E-DC3F-4501-99E5-41BB02840825}" type="CELLRANGE">
                      <a:rPr lang="en-US"/>
                      <a:pPr/>
                      <a:t>[CELLRANGE]</a:t>
                    </a:fld>
                    <a:endParaRPr lang="en-GB"/>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0-F124-4101-8441-25929C49DE85}"/>
                </c:ext>
              </c:extLst>
            </c:dLbl>
            <c:dLbl>
              <c:idx val="1"/>
              <c:tx>
                <c:rich>
                  <a:bodyPr/>
                  <a:lstStyle/>
                  <a:p>
                    <a:fld id="{9294619E-6297-4D8D-9F6F-7150AB9FB738}" type="CELLRANGE">
                      <a:rPr lang="en-US"/>
                      <a:pPr/>
                      <a:t>[CELLRANGE]</a:t>
                    </a:fld>
                    <a:endParaRPr lang="en-GB"/>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1-F124-4101-8441-25929C49DE85}"/>
                </c:ext>
              </c:extLst>
            </c:dLbl>
            <c:dLbl>
              <c:idx val="2"/>
              <c:tx>
                <c:rich>
                  <a:bodyPr/>
                  <a:lstStyle/>
                  <a:p>
                    <a:fld id="{37F1018D-EDD9-4DC3-A742-7FF5F7270F24}" type="CELLRANGE">
                      <a:rPr lang="en-US"/>
                      <a:pPr/>
                      <a:t>[CELLRANGE]</a:t>
                    </a:fld>
                    <a:endParaRPr lang="en-GB"/>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2-F124-4101-8441-25929C49DE85}"/>
                </c:ext>
              </c:extLst>
            </c:dLbl>
            <c:dLbl>
              <c:idx val="3"/>
              <c:tx>
                <c:rich>
                  <a:bodyPr/>
                  <a:lstStyle/>
                  <a:p>
                    <a:fld id="{2747DC28-19C7-4FB4-A9E9-8F41934FE695}" type="CELLRANGE">
                      <a:rPr lang="en-US"/>
                      <a:pPr/>
                      <a:t>[CELLRANGE]</a:t>
                    </a:fld>
                    <a:endParaRPr lang="en-GB"/>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3-F124-4101-8441-25929C49DE85}"/>
                </c:ext>
              </c:extLst>
            </c:dLbl>
            <c:dLbl>
              <c:idx val="4"/>
              <c:tx>
                <c:rich>
                  <a:bodyPr/>
                  <a:lstStyle/>
                  <a:p>
                    <a:fld id="{F6BF33A1-D85E-4EB6-B5BE-8F6DB83C9F2F}" type="CELLRANGE">
                      <a:rPr lang="en-US"/>
                      <a:pPr/>
                      <a:t>[CELLRANGE]</a:t>
                    </a:fld>
                    <a:endParaRPr lang="en-GB"/>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4-F124-4101-8441-25929C49DE85}"/>
                </c:ext>
              </c:extLst>
            </c:dLbl>
            <c:dLbl>
              <c:idx val="5"/>
              <c:tx>
                <c:rich>
                  <a:bodyPr/>
                  <a:lstStyle/>
                  <a:p>
                    <a:fld id="{D698AE06-DA0E-476E-80E5-51D327F847C7}" type="CELLRANGE">
                      <a:rPr lang="en-US"/>
                      <a:pPr/>
                      <a:t>[CELLRANGE]</a:t>
                    </a:fld>
                    <a:endParaRPr lang="en-GB"/>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5-F124-4101-8441-25929C49DE85}"/>
                </c:ext>
              </c:extLst>
            </c:dLbl>
            <c:dLbl>
              <c:idx val="6"/>
              <c:tx>
                <c:rich>
                  <a:bodyPr/>
                  <a:lstStyle/>
                  <a:p>
                    <a:fld id="{E8ECCD04-61BF-404A-B479-E4BF96589899}" type="CELLRANGE">
                      <a:rPr lang="en-US"/>
                      <a:pPr/>
                      <a:t>[CELLRANGE]</a:t>
                    </a:fld>
                    <a:endParaRPr lang="en-GB"/>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6-F124-4101-8441-25929C49DE85}"/>
                </c:ext>
              </c:extLst>
            </c:dLbl>
            <c:dLbl>
              <c:idx val="7"/>
              <c:tx>
                <c:rich>
                  <a:bodyPr/>
                  <a:lstStyle/>
                  <a:p>
                    <a:fld id="{3B628401-EBD8-4495-8B1C-580A151763FD}" type="CELLRANGE">
                      <a:rPr lang="en-US"/>
                      <a:pPr/>
                      <a:t>[CELLRANGE]</a:t>
                    </a:fld>
                    <a:endParaRPr lang="en-GB"/>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7-F124-4101-8441-25929C49DE85}"/>
                </c:ext>
              </c:extLst>
            </c:dLbl>
            <c:dLbl>
              <c:idx val="8"/>
              <c:tx>
                <c:rich>
                  <a:bodyPr/>
                  <a:lstStyle/>
                  <a:p>
                    <a:fld id="{006264D4-0C25-41F9-8AAA-5AA1C8C27BA7}" type="CELLRANGE">
                      <a:rPr lang="en-US"/>
                      <a:pPr/>
                      <a:t>[CELLRANGE]</a:t>
                    </a:fld>
                    <a:endParaRPr lang="en-GB"/>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8-F124-4101-8441-25929C49DE85}"/>
                </c:ext>
              </c:extLst>
            </c:dLbl>
            <c:dLbl>
              <c:idx val="9"/>
              <c:tx>
                <c:rich>
                  <a:bodyPr/>
                  <a:lstStyle/>
                  <a:p>
                    <a:fld id="{FB7BF1BA-773C-4FB2-90F6-9FA741A9D1EB}" type="CELLRANGE">
                      <a:rPr lang="en-US"/>
                      <a:pPr/>
                      <a:t>[CELLRANGE]</a:t>
                    </a:fld>
                    <a:endParaRPr lang="en-GB"/>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9-F124-4101-8441-25929C49DE85}"/>
                </c:ext>
              </c:extLst>
            </c:dLbl>
            <c:dLbl>
              <c:idx val="10"/>
              <c:tx>
                <c:rich>
                  <a:bodyPr/>
                  <a:lstStyle/>
                  <a:p>
                    <a:fld id="{A076A8BE-12A3-4D75-9362-C18FD62B0FD5}" type="CELLRANGE">
                      <a:rPr lang="en-US"/>
                      <a:pPr/>
                      <a:t>[CELLRANGE]</a:t>
                    </a:fld>
                    <a:endParaRPr lang="en-GB"/>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A-F124-4101-8441-25929C49DE85}"/>
                </c:ext>
              </c:extLst>
            </c:dLbl>
            <c:dLbl>
              <c:idx val="11"/>
              <c:tx>
                <c:rich>
                  <a:bodyPr/>
                  <a:lstStyle/>
                  <a:p>
                    <a:fld id="{13D53203-8291-4E2F-98B6-C7691DF68126}" type="CELLRANGE">
                      <a:rPr lang="en-US"/>
                      <a:pPr/>
                      <a:t>[CELLRANGE]</a:t>
                    </a:fld>
                    <a:endParaRPr lang="en-GB"/>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B-F124-4101-8441-25929C49DE85}"/>
                </c:ext>
              </c:extLst>
            </c:dLbl>
            <c:spPr>
              <a:noFill/>
              <a:ln>
                <a:noFill/>
              </a:ln>
              <a:effectLst/>
            </c:spPr>
            <c:txPr>
              <a:bodyPr wrap="square" lIns="38100" tIns="19050" rIns="38100" bIns="19050" anchor="ctr">
                <a:spAutoFit/>
              </a:bodyPr>
              <a:lstStyle/>
              <a:p>
                <a:pPr>
                  <a:defRPr sz="700">
                    <a:solidFill>
                      <a:schemeClr val="bg1"/>
                    </a:solidFill>
                  </a:defRPr>
                </a:pPr>
                <a:endParaRPr lang="en-US"/>
              </a:p>
            </c:txPr>
            <c:dLblPos val="ct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xVal>
            <c:numRef>
              <c:f>Calculations!$D$241:$D$252</c:f>
              <c:numCache>
                <c:formatCode>0.00</c:formatCode>
                <c:ptCount val="12"/>
                <c:pt idx="0">
                  <c:v>14</c:v>
                </c:pt>
                <c:pt idx="1">
                  <c:v>12.232608828455191</c:v>
                </c:pt>
                <c:pt idx="2">
                  <c:v>7.1250000000000018</c:v>
                </c:pt>
                <c:pt idx="3">
                  <c:v>-2.6646978894262485E-15</c:v>
                </c:pt>
                <c:pt idx="4">
                  <c:v>-7.1250000000000062</c:v>
                </c:pt>
                <c:pt idx="5">
                  <c:v>-12.124355652982141</c:v>
                </c:pt>
                <c:pt idx="6">
                  <c:v>-14</c:v>
                </c:pt>
                <c:pt idx="7">
                  <c:v>-12.124355652982143</c:v>
                </c:pt>
                <c:pt idx="8">
                  <c:v>-7.0624999999999964</c:v>
                </c:pt>
                <c:pt idx="9">
                  <c:v>8.8823262980874951E-16</c:v>
                </c:pt>
                <c:pt idx="10">
                  <c:v>7.1875000000000018</c:v>
                </c:pt>
                <c:pt idx="11">
                  <c:v>12.340862003928251</c:v>
                </c:pt>
              </c:numCache>
            </c:numRef>
          </c:xVal>
          <c:yVal>
            <c:numRef>
              <c:f>Calculations!$E$241:$E$252</c:f>
              <c:numCache>
                <c:formatCode>0.00</c:formatCode>
                <c:ptCount val="12"/>
                <c:pt idx="0">
                  <c:v>0</c:v>
                </c:pt>
                <c:pt idx="1">
                  <c:v>-7.0625000000000062</c:v>
                </c:pt>
                <c:pt idx="2">
                  <c:v>-12.340862003928249</c:v>
                </c:pt>
                <c:pt idx="3">
                  <c:v>-14.5</c:v>
                </c:pt>
                <c:pt idx="4">
                  <c:v>-12.340862003928248</c:v>
                </c:pt>
                <c:pt idx="5">
                  <c:v>-7.0000000000000018</c:v>
                </c:pt>
                <c:pt idx="6">
                  <c:v>1.7152078368720682E-15</c:v>
                </c:pt>
                <c:pt idx="7">
                  <c:v>6.9999999999999991</c:v>
                </c:pt>
                <c:pt idx="8">
                  <c:v>12.232608828455197</c:v>
                </c:pt>
                <c:pt idx="9">
                  <c:v>14.5</c:v>
                </c:pt>
                <c:pt idx="10">
                  <c:v>12.449115179401305</c:v>
                </c:pt>
                <c:pt idx="11">
                  <c:v>7.1249999999999991</c:v>
                </c:pt>
              </c:numCache>
            </c:numRef>
          </c:yVal>
          <c:smooth val="0"/>
          <c:extLst>
            <c:ext xmlns:c15="http://schemas.microsoft.com/office/drawing/2012/chart" uri="{02D57815-91ED-43cb-92C2-25804820EDAC}">
              <c15:datalabelsRange>
                <c15:f>Calculations!$A$241:$A$252</c15:f>
                <c15:dlblRangeCache>
                  <c:ptCount val="12"/>
                  <c:pt idx="0">
                    <c:v>90°</c:v>
                  </c:pt>
                  <c:pt idx="1">
                    <c:v>120°</c:v>
                  </c:pt>
                  <c:pt idx="2">
                    <c:v>150°</c:v>
                  </c:pt>
                  <c:pt idx="3">
                    <c:v>180°</c:v>
                  </c:pt>
                  <c:pt idx="4">
                    <c:v>210°</c:v>
                  </c:pt>
                  <c:pt idx="5">
                    <c:v>240°</c:v>
                  </c:pt>
                  <c:pt idx="6">
                    <c:v>270°</c:v>
                  </c:pt>
                  <c:pt idx="7">
                    <c:v>300°</c:v>
                  </c:pt>
                  <c:pt idx="8">
                    <c:v>330°</c:v>
                  </c:pt>
                  <c:pt idx="9">
                    <c:v>0°</c:v>
                  </c:pt>
                  <c:pt idx="10">
                    <c:v>30°</c:v>
                  </c:pt>
                  <c:pt idx="11">
                    <c:v>60°</c:v>
                  </c:pt>
                </c15:dlblRangeCache>
              </c15:datalabelsRange>
            </c:ext>
            <c:ext xmlns:c16="http://schemas.microsoft.com/office/drawing/2014/chart" uri="{C3380CC4-5D6E-409C-BE32-E72D297353CC}">
              <c16:uniqueId val="{0000000C-F124-4101-8441-25929C49DE85}"/>
            </c:ext>
          </c:extLst>
        </c:ser>
        <c:ser>
          <c:idx val="0"/>
          <c:order val="1"/>
          <c:tx>
            <c:strRef>
              <c:f>Calculations!$A$216</c:f>
              <c:strCache>
                <c:ptCount val="1"/>
                <c:pt idx="0">
                  <c:v>Heading</c:v>
                </c:pt>
              </c:strCache>
            </c:strRef>
          </c:tx>
          <c:spPr>
            <a:ln w="19050">
              <a:solidFill>
                <a:srgbClr val="FFC000"/>
              </a:solidFill>
            </a:ln>
          </c:spPr>
          <c:marker>
            <c:symbol val="none"/>
          </c:marker>
          <c:xVal>
            <c:numRef>
              <c:f>Calculations!$F$217:$F$226</c:f>
              <c:numCache>
                <c:formatCode>0.00</c:formatCode>
                <c:ptCount val="10"/>
                <c:pt idx="0">
                  <c:v>-2.0000000000000018</c:v>
                </c:pt>
                <c:pt idx="1">
                  <c:v>-0.13397459621556232</c:v>
                </c:pt>
                <c:pt idx="2">
                  <c:v>2.8660254037844406</c:v>
                </c:pt>
                <c:pt idx="3">
                  <c:v>1.1339745962155616</c:v>
                </c:pt>
                <c:pt idx="4">
                  <c:v>-1.8660254037844388</c:v>
                </c:pt>
                <c:pt idx="5">
                  <c:v>-2.0000000000000018</c:v>
                </c:pt>
                <c:pt idx="6">
                  <c:v>-5.0000000000000044</c:v>
                </c:pt>
                <c:pt idx="7">
                  <c:v>-4.0669872981077804</c:v>
                </c:pt>
                <c:pt idx="8">
                  <c:v>-5.0000000000000044</c:v>
                </c:pt>
                <c:pt idx="9">
                  <c:v>-4.9330127018922196</c:v>
                </c:pt>
              </c:numCache>
            </c:numRef>
          </c:xVal>
          <c:yVal>
            <c:numRef>
              <c:f>Calculations!$G$217:$G$226</c:f>
              <c:numCache>
                <c:formatCode>0.00</c:formatCode>
                <c:ptCount val="10"/>
                <c:pt idx="0">
                  <c:v>3.4641016151377535</c:v>
                </c:pt>
                <c:pt idx="1">
                  <c:v>2.2320508075688772</c:v>
                </c:pt>
                <c:pt idx="2">
                  <c:v>-2.9641016151377531</c:v>
                </c:pt>
                <c:pt idx="3">
                  <c:v>-3.9641016151377548</c:v>
                </c:pt>
                <c:pt idx="4">
                  <c:v>1.2320508075688772</c:v>
                </c:pt>
                <c:pt idx="5">
                  <c:v>3.4641016151377535</c:v>
                </c:pt>
                <c:pt idx="6">
                  <c:v>8.6602540378443837</c:v>
                </c:pt>
                <c:pt idx="7">
                  <c:v>8.044228634059948</c:v>
                </c:pt>
                <c:pt idx="8">
                  <c:v>8.6602540378443837</c:v>
                </c:pt>
                <c:pt idx="9">
                  <c:v>7.5442286340599471</c:v>
                </c:pt>
              </c:numCache>
            </c:numRef>
          </c:yVal>
          <c:smooth val="0"/>
          <c:extLst>
            <c:ext xmlns:c16="http://schemas.microsoft.com/office/drawing/2014/chart" uri="{C3380CC4-5D6E-409C-BE32-E72D297353CC}">
              <c16:uniqueId val="{0000000D-F124-4101-8441-25929C49DE85}"/>
            </c:ext>
          </c:extLst>
        </c:ser>
        <c:ser>
          <c:idx val="2"/>
          <c:order val="2"/>
          <c:tx>
            <c:strRef>
              <c:f>Calculations!$A$228</c:f>
              <c:strCache>
                <c:ptCount val="1"/>
                <c:pt idx="0">
                  <c:v>Waves</c:v>
                </c:pt>
              </c:strCache>
            </c:strRef>
          </c:tx>
          <c:spPr>
            <a:ln w="19050">
              <a:solidFill>
                <a:srgbClr val="00B050"/>
              </a:solidFill>
            </a:ln>
          </c:spPr>
          <c:marker>
            <c:symbol val="none"/>
          </c:marker>
          <c:xVal>
            <c:numRef>
              <c:f>Calculations!$F$229:$F$238</c:f>
              <c:numCache>
                <c:formatCode>0.00</c:formatCode>
                <c:ptCount val="10"/>
                <c:pt idx="0">
                  <c:v>0</c:v>
                </c:pt>
                <c:pt idx="1">
                  <c:v>-6.9148924198193411</c:v>
                </c:pt>
                <c:pt idx="2">
                  <c:v>-8.2809178236037848</c:v>
                </c:pt>
                <c:pt idx="3">
                  <c:v>-6.9148924198193411</c:v>
                </c:pt>
                <c:pt idx="4">
                  <c:v>-7.2809178236037821</c:v>
                </c:pt>
                <c:pt idx="5">
                  <c:v>-6.9148924198193411</c:v>
                </c:pt>
                <c:pt idx="6">
                  <c:v>-7.7809178236037795</c:v>
                </c:pt>
                <c:pt idx="7">
                  <c:v>-9.146943227388217</c:v>
                </c:pt>
                <c:pt idx="8">
                  <c:v>-7.7809178236037795</c:v>
                </c:pt>
                <c:pt idx="9">
                  <c:v>-8.1469432273882187</c:v>
                </c:pt>
              </c:numCache>
            </c:numRef>
          </c:xVal>
          <c:yVal>
            <c:numRef>
              <c:f>Calculations!$G$229:$G$238</c:f>
              <c:numCache>
                <c:formatCode>0.00</c:formatCode>
                <c:ptCount val="10"/>
                <c:pt idx="0">
                  <c:v>0</c:v>
                </c:pt>
                <c:pt idx="1">
                  <c:v>3.9923150000000005</c:v>
                </c:pt>
                <c:pt idx="2">
                  <c:v>3.6262895962155532</c:v>
                </c:pt>
                <c:pt idx="3">
                  <c:v>3.9923150000000005</c:v>
                </c:pt>
                <c:pt idx="4">
                  <c:v>5.3583404037844371</c:v>
                </c:pt>
                <c:pt idx="5">
                  <c:v>3.9923150000000005</c:v>
                </c:pt>
                <c:pt idx="6">
                  <c:v>4.4923150000000005</c:v>
                </c:pt>
                <c:pt idx="7">
                  <c:v>4.1262895962155657</c:v>
                </c:pt>
                <c:pt idx="8">
                  <c:v>4.4923150000000005</c:v>
                </c:pt>
                <c:pt idx="9">
                  <c:v>5.858340403784438</c:v>
                </c:pt>
              </c:numCache>
            </c:numRef>
          </c:yVal>
          <c:smooth val="0"/>
          <c:extLst>
            <c:ext xmlns:c16="http://schemas.microsoft.com/office/drawing/2014/chart" uri="{C3380CC4-5D6E-409C-BE32-E72D297353CC}">
              <c16:uniqueId val="{0000000E-F124-4101-8441-25929C49DE85}"/>
            </c:ext>
          </c:extLst>
        </c:ser>
        <c:dLbls>
          <c:showLegendKey val="0"/>
          <c:showVal val="0"/>
          <c:showCatName val="0"/>
          <c:showSerName val="0"/>
          <c:showPercent val="0"/>
          <c:showBubbleSize val="0"/>
        </c:dLbls>
        <c:axId val="139866496"/>
        <c:axId val="139868032"/>
      </c:scatterChart>
      <c:valAx>
        <c:axId val="139866496"/>
        <c:scaling>
          <c:orientation val="minMax"/>
          <c:max val="15"/>
          <c:min val="-15"/>
        </c:scaling>
        <c:delete val="1"/>
        <c:axPos val="b"/>
        <c:numFmt formatCode="0.00" sourceLinked="1"/>
        <c:majorTickMark val="none"/>
        <c:minorTickMark val="none"/>
        <c:tickLblPos val="none"/>
        <c:crossAx val="139868032"/>
        <c:crosses val="autoZero"/>
        <c:crossBetween val="midCat"/>
      </c:valAx>
      <c:valAx>
        <c:axId val="139868032"/>
        <c:scaling>
          <c:orientation val="minMax"/>
          <c:max val="15"/>
          <c:min val="-15"/>
        </c:scaling>
        <c:delete val="1"/>
        <c:axPos val="l"/>
        <c:numFmt formatCode="0.00" sourceLinked="1"/>
        <c:majorTickMark val="none"/>
        <c:minorTickMark val="none"/>
        <c:tickLblPos val="none"/>
        <c:crossAx val="139866496"/>
        <c:crosses val="autoZero"/>
        <c:crossBetween val="midCat"/>
      </c:valAx>
      <c:spPr>
        <a:solidFill>
          <a:schemeClr val="bg2">
            <a:lumMod val="25000"/>
          </a:schemeClr>
        </a:solidFill>
        <a:ln w="25400">
          <a:noFill/>
        </a:ln>
      </c:spPr>
    </c:plotArea>
    <c:plotVisOnly val="1"/>
    <c:dispBlanksAs val="gap"/>
    <c:showDLblsOverMax val="0"/>
  </c:chart>
  <c:spPr>
    <a:solidFill>
      <a:schemeClr val="bg2">
        <a:lumMod val="25000"/>
      </a:schemeClr>
    </a:solidFill>
    <a:ln>
      <a:noFill/>
    </a:ln>
  </c:spPr>
  <c:printSettings>
    <c:headerFooter/>
    <c:pageMargins b="0.75000000000000233" l="0.70000000000000062" r="0.70000000000000062" t="0.75000000000000233"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9163731476570603E-2"/>
          <c:y val="2.9011502238690753E-2"/>
          <c:w val="0.73360749595419739"/>
          <c:h val="0.78080650764242709"/>
        </c:manualLayout>
      </c:layout>
      <c:doughnutChart>
        <c:varyColors val="1"/>
        <c:ser>
          <c:idx val="0"/>
          <c:order val="0"/>
          <c:spPr>
            <a:noFill/>
            <a:ln w="9525">
              <a:solidFill>
                <a:schemeClr val="bg1">
                  <a:lumMod val="85000"/>
                </a:schemeClr>
              </a:solidFill>
            </a:ln>
          </c:spPr>
          <c:dPt>
            <c:idx val="0"/>
            <c:bubble3D val="0"/>
            <c:spPr>
              <a:noFill/>
              <a:ln w="9525">
                <a:solidFill>
                  <a:schemeClr val="bg1">
                    <a:lumMod val="85000"/>
                  </a:schemeClr>
                </a:solidFill>
              </a:ln>
              <a:effectLst/>
            </c:spPr>
            <c:extLst>
              <c:ext xmlns:c16="http://schemas.microsoft.com/office/drawing/2014/chart" uri="{C3380CC4-5D6E-409C-BE32-E72D297353CC}">
                <c16:uniqueId val="{00000001-DBC7-4653-96FE-BF07E4BF7153}"/>
              </c:ext>
            </c:extLst>
          </c:dPt>
          <c:dPt>
            <c:idx val="1"/>
            <c:bubble3D val="0"/>
            <c:spPr>
              <a:noFill/>
              <a:ln w="9525">
                <a:solidFill>
                  <a:schemeClr val="bg1">
                    <a:lumMod val="85000"/>
                  </a:schemeClr>
                </a:solidFill>
              </a:ln>
              <a:effectLst/>
            </c:spPr>
            <c:extLst>
              <c:ext xmlns:c16="http://schemas.microsoft.com/office/drawing/2014/chart" uri="{C3380CC4-5D6E-409C-BE32-E72D297353CC}">
                <c16:uniqueId val="{00000003-DBC7-4653-96FE-BF07E4BF7153}"/>
              </c:ext>
            </c:extLst>
          </c:dPt>
          <c:dPt>
            <c:idx val="2"/>
            <c:bubble3D val="0"/>
            <c:spPr>
              <a:noFill/>
              <a:ln w="9525">
                <a:solidFill>
                  <a:schemeClr val="bg1">
                    <a:lumMod val="85000"/>
                  </a:schemeClr>
                </a:solidFill>
              </a:ln>
              <a:effectLst/>
            </c:spPr>
            <c:extLst>
              <c:ext xmlns:c16="http://schemas.microsoft.com/office/drawing/2014/chart" uri="{C3380CC4-5D6E-409C-BE32-E72D297353CC}">
                <c16:uniqueId val="{00000005-DBC7-4653-96FE-BF07E4BF7153}"/>
              </c:ext>
            </c:extLst>
          </c:dPt>
          <c:dPt>
            <c:idx val="3"/>
            <c:bubble3D val="0"/>
            <c:spPr>
              <a:noFill/>
              <a:ln w="9525">
                <a:solidFill>
                  <a:schemeClr val="bg1">
                    <a:lumMod val="85000"/>
                  </a:schemeClr>
                </a:solidFill>
              </a:ln>
              <a:effectLst/>
            </c:spPr>
            <c:extLst>
              <c:ext xmlns:c16="http://schemas.microsoft.com/office/drawing/2014/chart" uri="{C3380CC4-5D6E-409C-BE32-E72D297353CC}">
                <c16:uniqueId val="{00000007-DBC7-4653-96FE-BF07E4BF7153}"/>
              </c:ext>
            </c:extLst>
          </c:dPt>
          <c:dPt>
            <c:idx val="4"/>
            <c:bubble3D val="0"/>
            <c:spPr>
              <a:noFill/>
              <a:ln w="9525">
                <a:solidFill>
                  <a:schemeClr val="bg1">
                    <a:lumMod val="85000"/>
                  </a:schemeClr>
                </a:solidFill>
              </a:ln>
              <a:effectLst/>
            </c:spPr>
            <c:extLst>
              <c:ext xmlns:c16="http://schemas.microsoft.com/office/drawing/2014/chart" uri="{C3380CC4-5D6E-409C-BE32-E72D297353CC}">
                <c16:uniqueId val="{00000009-DBC7-4653-96FE-BF07E4BF7153}"/>
              </c:ext>
            </c:extLst>
          </c:dPt>
          <c:dPt>
            <c:idx val="5"/>
            <c:bubble3D val="0"/>
            <c:spPr>
              <a:noFill/>
              <a:ln w="9525">
                <a:solidFill>
                  <a:schemeClr val="bg1">
                    <a:lumMod val="85000"/>
                  </a:schemeClr>
                </a:solidFill>
              </a:ln>
              <a:effectLst/>
            </c:spPr>
            <c:extLst>
              <c:ext xmlns:c16="http://schemas.microsoft.com/office/drawing/2014/chart" uri="{C3380CC4-5D6E-409C-BE32-E72D297353CC}">
                <c16:uniqueId val="{0000000B-DBC7-4653-96FE-BF07E4BF7153}"/>
              </c:ext>
            </c:extLst>
          </c:dPt>
          <c:dPt>
            <c:idx val="6"/>
            <c:bubble3D val="0"/>
            <c:spPr>
              <a:noFill/>
              <a:ln w="9525">
                <a:solidFill>
                  <a:schemeClr val="bg1">
                    <a:lumMod val="85000"/>
                  </a:schemeClr>
                </a:solidFill>
              </a:ln>
              <a:effectLst/>
            </c:spPr>
            <c:extLst>
              <c:ext xmlns:c16="http://schemas.microsoft.com/office/drawing/2014/chart" uri="{C3380CC4-5D6E-409C-BE32-E72D297353CC}">
                <c16:uniqueId val="{0000000D-DBC7-4653-96FE-BF07E4BF7153}"/>
              </c:ext>
            </c:extLst>
          </c:dPt>
          <c:dPt>
            <c:idx val="7"/>
            <c:bubble3D val="0"/>
            <c:spPr>
              <a:noFill/>
              <a:ln w="9525">
                <a:solidFill>
                  <a:schemeClr val="bg1">
                    <a:lumMod val="85000"/>
                  </a:schemeClr>
                </a:solidFill>
              </a:ln>
              <a:effectLst/>
            </c:spPr>
            <c:extLst>
              <c:ext xmlns:c16="http://schemas.microsoft.com/office/drawing/2014/chart" uri="{C3380CC4-5D6E-409C-BE32-E72D297353CC}">
                <c16:uniqueId val="{0000000F-DBC7-4653-96FE-BF07E4BF7153}"/>
              </c:ext>
            </c:extLst>
          </c:dPt>
          <c:dPt>
            <c:idx val="8"/>
            <c:bubble3D val="0"/>
            <c:spPr>
              <a:noFill/>
              <a:ln w="9525">
                <a:solidFill>
                  <a:schemeClr val="bg1">
                    <a:lumMod val="85000"/>
                  </a:schemeClr>
                </a:solidFill>
              </a:ln>
              <a:effectLst/>
            </c:spPr>
            <c:extLst>
              <c:ext xmlns:c16="http://schemas.microsoft.com/office/drawing/2014/chart" uri="{C3380CC4-5D6E-409C-BE32-E72D297353CC}">
                <c16:uniqueId val="{00000011-DBC7-4653-96FE-BF07E4BF7153}"/>
              </c:ext>
            </c:extLst>
          </c:dPt>
          <c:dPt>
            <c:idx val="9"/>
            <c:bubble3D val="0"/>
            <c:spPr>
              <a:noFill/>
              <a:ln w="9525">
                <a:solidFill>
                  <a:schemeClr val="bg1">
                    <a:lumMod val="85000"/>
                  </a:schemeClr>
                </a:solidFill>
              </a:ln>
              <a:effectLst/>
            </c:spPr>
            <c:extLst>
              <c:ext xmlns:c16="http://schemas.microsoft.com/office/drawing/2014/chart" uri="{C3380CC4-5D6E-409C-BE32-E72D297353CC}">
                <c16:uniqueId val="{00000013-DBC7-4653-96FE-BF07E4BF7153}"/>
              </c:ext>
            </c:extLst>
          </c:dPt>
          <c:dPt>
            <c:idx val="10"/>
            <c:bubble3D val="0"/>
            <c:spPr>
              <a:noFill/>
              <a:ln w="9525">
                <a:solidFill>
                  <a:schemeClr val="bg1">
                    <a:lumMod val="85000"/>
                  </a:schemeClr>
                </a:solidFill>
              </a:ln>
              <a:effectLst/>
            </c:spPr>
            <c:extLst>
              <c:ext xmlns:c16="http://schemas.microsoft.com/office/drawing/2014/chart" uri="{C3380CC4-5D6E-409C-BE32-E72D297353CC}">
                <c16:uniqueId val="{00000015-DBC7-4653-96FE-BF07E4BF7153}"/>
              </c:ext>
            </c:extLst>
          </c:dPt>
          <c:dPt>
            <c:idx val="11"/>
            <c:bubble3D val="0"/>
            <c:spPr>
              <a:noFill/>
              <a:ln w="9525">
                <a:solidFill>
                  <a:schemeClr val="bg1">
                    <a:lumMod val="85000"/>
                  </a:schemeClr>
                </a:solidFill>
              </a:ln>
              <a:effectLst/>
            </c:spPr>
            <c:extLst>
              <c:ext xmlns:c16="http://schemas.microsoft.com/office/drawing/2014/chart" uri="{C3380CC4-5D6E-409C-BE32-E72D297353CC}">
                <c16:uniqueId val="{00000017-DBC7-4653-96FE-BF07E4BF7153}"/>
              </c:ext>
            </c:extLst>
          </c:dPt>
          <c:val>
            <c:numRef>
              <c:f>Calculations!$X$43:$X$54</c:f>
              <c:numCache>
                <c:formatCode>General</c:formatCode>
                <c:ptCount val="12"/>
                <c:pt idx="0">
                  <c:v>1</c:v>
                </c:pt>
                <c:pt idx="1">
                  <c:v>1</c:v>
                </c:pt>
                <c:pt idx="2">
                  <c:v>1</c:v>
                </c:pt>
                <c:pt idx="3">
                  <c:v>1</c:v>
                </c:pt>
                <c:pt idx="4">
                  <c:v>1</c:v>
                </c:pt>
                <c:pt idx="5">
                  <c:v>1</c:v>
                </c:pt>
                <c:pt idx="6">
                  <c:v>1</c:v>
                </c:pt>
                <c:pt idx="7">
                  <c:v>1</c:v>
                </c:pt>
                <c:pt idx="8">
                  <c:v>1</c:v>
                </c:pt>
                <c:pt idx="9">
                  <c:v>1</c:v>
                </c:pt>
                <c:pt idx="10">
                  <c:v>1</c:v>
                </c:pt>
                <c:pt idx="11">
                  <c:v>1</c:v>
                </c:pt>
              </c:numCache>
            </c:numRef>
          </c:val>
          <c:extLst>
            <c:ext xmlns:c16="http://schemas.microsoft.com/office/drawing/2014/chart" uri="{C3380CC4-5D6E-409C-BE32-E72D297353CC}">
              <c16:uniqueId val="{00000018-DBC7-4653-96FE-BF07E4BF7153}"/>
            </c:ext>
          </c:extLst>
        </c:ser>
        <c:ser>
          <c:idx val="1"/>
          <c:order val="1"/>
          <c:spPr>
            <a:noFill/>
            <a:ln w="9525">
              <a:solidFill>
                <a:schemeClr val="bg1">
                  <a:lumMod val="85000"/>
                </a:schemeClr>
              </a:solidFill>
            </a:ln>
          </c:spPr>
          <c:dPt>
            <c:idx val="0"/>
            <c:bubble3D val="0"/>
            <c:spPr>
              <a:noFill/>
              <a:ln w="9525">
                <a:solidFill>
                  <a:schemeClr val="bg1">
                    <a:lumMod val="85000"/>
                  </a:schemeClr>
                </a:solidFill>
              </a:ln>
              <a:effectLst/>
            </c:spPr>
            <c:extLst>
              <c:ext xmlns:c16="http://schemas.microsoft.com/office/drawing/2014/chart" uri="{C3380CC4-5D6E-409C-BE32-E72D297353CC}">
                <c16:uniqueId val="{0000001A-DBC7-4653-96FE-BF07E4BF7153}"/>
              </c:ext>
            </c:extLst>
          </c:dPt>
          <c:dPt>
            <c:idx val="1"/>
            <c:bubble3D val="0"/>
            <c:spPr>
              <a:noFill/>
              <a:ln w="9525">
                <a:solidFill>
                  <a:schemeClr val="bg1">
                    <a:lumMod val="85000"/>
                  </a:schemeClr>
                </a:solidFill>
              </a:ln>
              <a:effectLst/>
            </c:spPr>
            <c:extLst>
              <c:ext xmlns:c16="http://schemas.microsoft.com/office/drawing/2014/chart" uri="{C3380CC4-5D6E-409C-BE32-E72D297353CC}">
                <c16:uniqueId val="{0000001C-DBC7-4653-96FE-BF07E4BF7153}"/>
              </c:ext>
            </c:extLst>
          </c:dPt>
          <c:dPt>
            <c:idx val="2"/>
            <c:bubble3D val="0"/>
            <c:spPr>
              <a:noFill/>
              <a:ln w="9525">
                <a:solidFill>
                  <a:schemeClr val="bg1">
                    <a:lumMod val="85000"/>
                  </a:schemeClr>
                </a:solidFill>
              </a:ln>
              <a:effectLst/>
            </c:spPr>
            <c:extLst>
              <c:ext xmlns:c16="http://schemas.microsoft.com/office/drawing/2014/chart" uri="{C3380CC4-5D6E-409C-BE32-E72D297353CC}">
                <c16:uniqueId val="{0000001E-DBC7-4653-96FE-BF07E4BF7153}"/>
              </c:ext>
            </c:extLst>
          </c:dPt>
          <c:dPt>
            <c:idx val="3"/>
            <c:bubble3D val="0"/>
            <c:spPr>
              <a:noFill/>
              <a:ln w="9525">
                <a:solidFill>
                  <a:schemeClr val="bg1">
                    <a:lumMod val="85000"/>
                  </a:schemeClr>
                </a:solidFill>
              </a:ln>
              <a:effectLst/>
            </c:spPr>
            <c:extLst>
              <c:ext xmlns:c16="http://schemas.microsoft.com/office/drawing/2014/chart" uri="{C3380CC4-5D6E-409C-BE32-E72D297353CC}">
                <c16:uniqueId val="{00000020-DBC7-4653-96FE-BF07E4BF7153}"/>
              </c:ext>
            </c:extLst>
          </c:dPt>
          <c:dPt>
            <c:idx val="4"/>
            <c:bubble3D val="0"/>
            <c:spPr>
              <a:noFill/>
              <a:ln w="9525">
                <a:solidFill>
                  <a:schemeClr val="bg1">
                    <a:lumMod val="85000"/>
                  </a:schemeClr>
                </a:solidFill>
              </a:ln>
              <a:effectLst/>
            </c:spPr>
            <c:extLst>
              <c:ext xmlns:c16="http://schemas.microsoft.com/office/drawing/2014/chart" uri="{C3380CC4-5D6E-409C-BE32-E72D297353CC}">
                <c16:uniqueId val="{00000022-DBC7-4653-96FE-BF07E4BF7153}"/>
              </c:ext>
            </c:extLst>
          </c:dPt>
          <c:dPt>
            <c:idx val="5"/>
            <c:bubble3D val="0"/>
            <c:spPr>
              <a:noFill/>
              <a:ln w="9525">
                <a:solidFill>
                  <a:schemeClr val="bg1">
                    <a:lumMod val="85000"/>
                  </a:schemeClr>
                </a:solidFill>
              </a:ln>
              <a:effectLst/>
            </c:spPr>
            <c:extLst>
              <c:ext xmlns:c16="http://schemas.microsoft.com/office/drawing/2014/chart" uri="{C3380CC4-5D6E-409C-BE32-E72D297353CC}">
                <c16:uniqueId val="{00000024-DBC7-4653-96FE-BF07E4BF7153}"/>
              </c:ext>
            </c:extLst>
          </c:dPt>
          <c:dPt>
            <c:idx val="6"/>
            <c:bubble3D val="0"/>
            <c:spPr>
              <a:noFill/>
              <a:ln w="9525">
                <a:solidFill>
                  <a:schemeClr val="bg1">
                    <a:lumMod val="85000"/>
                  </a:schemeClr>
                </a:solidFill>
              </a:ln>
              <a:effectLst/>
            </c:spPr>
            <c:extLst>
              <c:ext xmlns:c16="http://schemas.microsoft.com/office/drawing/2014/chart" uri="{C3380CC4-5D6E-409C-BE32-E72D297353CC}">
                <c16:uniqueId val="{00000026-DBC7-4653-96FE-BF07E4BF7153}"/>
              </c:ext>
            </c:extLst>
          </c:dPt>
          <c:dPt>
            <c:idx val="7"/>
            <c:bubble3D val="0"/>
            <c:spPr>
              <a:noFill/>
              <a:ln w="9525">
                <a:solidFill>
                  <a:schemeClr val="bg1">
                    <a:lumMod val="85000"/>
                  </a:schemeClr>
                </a:solidFill>
              </a:ln>
              <a:effectLst/>
            </c:spPr>
            <c:extLst>
              <c:ext xmlns:c16="http://schemas.microsoft.com/office/drawing/2014/chart" uri="{C3380CC4-5D6E-409C-BE32-E72D297353CC}">
                <c16:uniqueId val="{00000028-DBC7-4653-96FE-BF07E4BF7153}"/>
              </c:ext>
            </c:extLst>
          </c:dPt>
          <c:dPt>
            <c:idx val="8"/>
            <c:bubble3D val="0"/>
            <c:spPr>
              <a:noFill/>
              <a:ln w="9525">
                <a:solidFill>
                  <a:schemeClr val="bg1">
                    <a:lumMod val="85000"/>
                  </a:schemeClr>
                </a:solidFill>
              </a:ln>
              <a:effectLst/>
            </c:spPr>
            <c:extLst>
              <c:ext xmlns:c16="http://schemas.microsoft.com/office/drawing/2014/chart" uri="{C3380CC4-5D6E-409C-BE32-E72D297353CC}">
                <c16:uniqueId val="{0000002A-DBC7-4653-96FE-BF07E4BF7153}"/>
              </c:ext>
            </c:extLst>
          </c:dPt>
          <c:dPt>
            <c:idx val="9"/>
            <c:bubble3D val="0"/>
            <c:spPr>
              <a:noFill/>
              <a:ln w="9525">
                <a:solidFill>
                  <a:schemeClr val="bg1">
                    <a:lumMod val="85000"/>
                  </a:schemeClr>
                </a:solidFill>
              </a:ln>
              <a:effectLst/>
            </c:spPr>
            <c:extLst>
              <c:ext xmlns:c16="http://schemas.microsoft.com/office/drawing/2014/chart" uri="{C3380CC4-5D6E-409C-BE32-E72D297353CC}">
                <c16:uniqueId val="{0000002C-DBC7-4653-96FE-BF07E4BF7153}"/>
              </c:ext>
            </c:extLst>
          </c:dPt>
          <c:dPt>
            <c:idx val="10"/>
            <c:bubble3D val="0"/>
            <c:spPr>
              <a:noFill/>
              <a:ln w="9525">
                <a:solidFill>
                  <a:schemeClr val="bg1">
                    <a:lumMod val="85000"/>
                  </a:schemeClr>
                </a:solidFill>
              </a:ln>
              <a:effectLst/>
            </c:spPr>
            <c:extLst>
              <c:ext xmlns:c16="http://schemas.microsoft.com/office/drawing/2014/chart" uri="{C3380CC4-5D6E-409C-BE32-E72D297353CC}">
                <c16:uniqueId val="{0000002E-DBC7-4653-96FE-BF07E4BF7153}"/>
              </c:ext>
            </c:extLst>
          </c:dPt>
          <c:dPt>
            <c:idx val="11"/>
            <c:bubble3D val="0"/>
            <c:spPr>
              <a:noFill/>
              <a:ln w="9525">
                <a:solidFill>
                  <a:schemeClr val="bg1">
                    <a:lumMod val="85000"/>
                  </a:schemeClr>
                </a:solidFill>
              </a:ln>
              <a:effectLst/>
            </c:spPr>
            <c:extLst>
              <c:ext xmlns:c16="http://schemas.microsoft.com/office/drawing/2014/chart" uri="{C3380CC4-5D6E-409C-BE32-E72D297353CC}">
                <c16:uniqueId val="{00000030-DBC7-4653-96FE-BF07E4BF7153}"/>
              </c:ext>
            </c:extLst>
          </c:dPt>
          <c:val>
            <c:numRef>
              <c:f>Calculations!$Y$43:$Y$54</c:f>
              <c:numCache>
                <c:formatCode>General</c:formatCode>
                <c:ptCount val="12"/>
                <c:pt idx="0">
                  <c:v>1</c:v>
                </c:pt>
                <c:pt idx="1">
                  <c:v>1</c:v>
                </c:pt>
                <c:pt idx="2">
                  <c:v>1</c:v>
                </c:pt>
                <c:pt idx="3">
                  <c:v>1</c:v>
                </c:pt>
                <c:pt idx="4">
                  <c:v>1</c:v>
                </c:pt>
                <c:pt idx="5">
                  <c:v>1</c:v>
                </c:pt>
                <c:pt idx="6">
                  <c:v>1</c:v>
                </c:pt>
                <c:pt idx="7">
                  <c:v>1</c:v>
                </c:pt>
                <c:pt idx="8">
                  <c:v>1</c:v>
                </c:pt>
                <c:pt idx="9">
                  <c:v>1</c:v>
                </c:pt>
                <c:pt idx="10">
                  <c:v>1</c:v>
                </c:pt>
                <c:pt idx="11">
                  <c:v>1</c:v>
                </c:pt>
              </c:numCache>
            </c:numRef>
          </c:val>
          <c:extLst>
            <c:ext xmlns:c16="http://schemas.microsoft.com/office/drawing/2014/chart" uri="{C3380CC4-5D6E-409C-BE32-E72D297353CC}">
              <c16:uniqueId val="{00000031-DBC7-4653-96FE-BF07E4BF7153}"/>
            </c:ext>
          </c:extLst>
        </c:ser>
        <c:ser>
          <c:idx val="2"/>
          <c:order val="2"/>
          <c:spPr>
            <a:noFill/>
            <a:ln w="9525">
              <a:solidFill>
                <a:schemeClr val="bg1">
                  <a:lumMod val="85000"/>
                </a:schemeClr>
              </a:solidFill>
            </a:ln>
          </c:spPr>
          <c:dPt>
            <c:idx val="0"/>
            <c:bubble3D val="0"/>
            <c:spPr>
              <a:noFill/>
              <a:ln w="9525">
                <a:solidFill>
                  <a:schemeClr val="bg1">
                    <a:lumMod val="85000"/>
                  </a:schemeClr>
                </a:solidFill>
              </a:ln>
              <a:effectLst/>
            </c:spPr>
            <c:extLst>
              <c:ext xmlns:c16="http://schemas.microsoft.com/office/drawing/2014/chart" uri="{C3380CC4-5D6E-409C-BE32-E72D297353CC}">
                <c16:uniqueId val="{00000033-DBC7-4653-96FE-BF07E4BF7153}"/>
              </c:ext>
            </c:extLst>
          </c:dPt>
          <c:dPt>
            <c:idx val="1"/>
            <c:bubble3D val="0"/>
            <c:spPr>
              <a:noFill/>
              <a:ln w="9525">
                <a:solidFill>
                  <a:schemeClr val="bg1">
                    <a:lumMod val="85000"/>
                  </a:schemeClr>
                </a:solidFill>
              </a:ln>
              <a:effectLst/>
            </c:spPr>
            <c:extLst>
              <c:ext xmlns:c16="http://schemas.microsoft.com/office/drawing/2014/chart" uri="{C3380CC4-5D6E-409C-BE32-E72D297353CC}">
                <c16:uniqueId val="{00000035-DBC7-4653-96FE-BF07E4BF7153}"/>
              </c:ext>
            </c:extLst>
          </c:dPt>
          <c:dPt>
            <c:idx val="2"/>
            <c:bubble3D val="0"/>
            <c:spPr>
              <a:noFill/>
              <a:ln w="9525">
                <a:solidFill>
                  <a:schemeClr val="bg1">
                    <a:lumMod val="85000"/>
                  </a:schemeClr>
                </a:solidFill>
              </a:ln>
              <a:effectLst/>
            </c:spPr>
            <c:extLst>
              <c:ext xmlns:c16="http://schemas.microsoft.com/office/drawing/2014/chart" uri="{C3380CC4-5D6E-409C-BE32-E72D297353CC}">
                <c16:uniqueId val="{00000037-DBC7-4653-96FE-BF07E4BF7153}"/>
              </c:ext>
            </c:extLst>
          </c:dPt>
          <c:dPt>
            <c:idx val="3"/>
            <c:bubble3D val="0"/>
            <c:spPr>
              <a:noFill/>
              <a:ln w="9525">
                <a:solidFill>
                  <a:schemeClr val="bg1">
                    <a:lumMod val="85000"/>
                  </a:schemeClr>
                </a:solidFill>
              </a:ln>
              <a:effectLst/>
            </c:spPr>
            <c:extLst>
              <c:ext xmlns:c16="http://schemas.microsoft.com/office/drawing/2014/chart" uri="{C3380CC4-5D6E-409C-BE32-E72D297353CC}">
                <c16:uniqueId val="{00000039-DBC7-4653-96FE-BF07E4BF7153}"/>
              </c:ext>
            </c:extLst>
          </c:dPt>
          <c:dPt>
            <c:idx val="4"/>
            <c:bubble3D val="0"/>
            <c:spPr>
              <a:noFill/>
              <a:ln w="9525">
                <a:solidFill>
                  <a:schemeClr val="bg1">
                    <a:lumMod val="85000"/>
                  </a:schemeClr>
                </a:solidFill>
              </a:ln>
              <a:effectLst/>
            </c:spPr>
            <c:extLst>
              <c:ext xmlns:c16="http://schemas.microsoft.com/office/drawing/2014/chart" uri="{C3380CC4-5D6E-409C-BE32-E72D297353CC}">
                <c16:uniqueId val="{0000003B-DBC7-4653-96FE-BF07E4BF7153}"/>
              </c:ext>
            </c:extLst>
          </c:dPt>
          <c:dPt>
            <c:idx val="5"/>
            <c:bubble3D val="0"/>
            <c:spPr>
              <a:noFill/>
              <a:ln w="9525">
                <a:solidFill>
                  <a:schemeClr val="bg1">
                    <a:lumMod val="85000"/>
                  </a:schemeClr>
                </a:solidFill>
              </a:ln>
              <a:effectLst/>
            </c:spPr>
            <c:extLst>
              <c:ext xmlns:c16="http://schemas.microsoft.com/office/drawing/2014/chart" uri="{C3380CC4-5D6E-409C-BE32-E72D297353CC}">
                <c16:uniqueId val="{0000003D-DBC7-4653-96FE-BF07E4BF7153}"/>
              </c:ext>
            </c:extLst>
          </c:dPt>
          <c:dPt>
            <c:idx val="6"/>
            <c:bubble3D val="0"/>
            <c:spPr>
              <a:noFill/>
              <a:ln w="9525">
                <a:solidFill>
                  <a:schemeClr val="bg1">
                    <a:lumMod val="85000"/>
                  </a:schemeClr>
                </a:solidFill>
              </a:ln>
              <a:effectLst/>
            </c:spPr>
            <c:extLst>
              <c:ext xmlns:c16="http://schemas.microsoft.com/office/drawing/2014/chart" uri="{C3380CC4-5D6E-409C-BE32-E72D297353CC}">
                <c16:uniqueId val="{0000003F-DBC7-4653-96FE-BF07E4BF7153}"/>
              </c:ext>
            </c:extLst>
          </c:dPt>
          <c:dPt>
            <c:idx val="7"/>
            <c:bubble3D val="0"/>
            <c:spPr>
              <a:noFill/>
              <a:ln w="9525">
                <a:solidFill>
                  <a:schemeClr val="bg1">
                    <a:lumMod val="85000"/>
                  </a:schemeClr>
                </a:solidFill>
              </a:ln>
              <a:effectLst/>
            </c:spPr>
            <c:extLst>
              <c:ext xmlns:c16="http://schemas.microsoft.com/office/drawing/2014/chart" uri="{C3380CC4-5D6E-409C-BE32-E72D297353CC}">
                <c16:uniqueId val="{00000041-DBC7-4653-96FE-BF07E4BF7153}"/>
              </c:ext>
            </c:extLst>
          </c:dPt>
          <c:dPt>
            <c:idx val="8"/>
            <c:bubble3D val="0"/>
            <c:spPr>
              <a:noFill/>
              <a:ln w="9525">
                <a:solidFill>
                  <a:schemeClr val="bg1">
                    <a:lumMod val="85000"/>
                  </a:schemeClr>
                </a:solidFill>
              </a:ln>
              <a:effectLst/>
            </c:spPr>
            <c:extLst>
              <c:ext xmlns:c16="http://schemas.microsoft.com/office/drawing/2014/chart" uri="{C3380CC4-5D6E-409C-BE32-E72D297353CC}">
                <c16:uniqueId val="{00000043-DBC7-4653-96FE-BF07E4BF7153}"/>
              </c:ext>
            </c:extLst>
          </c:dPt>
          <c:dPt>
            <c:idx val="9"/>
            <c:bubble3D val="0"/>
            <c:spPr>
              <a:noFill/>
              <a:ln w="9525">
                <a:solidFill>
                  <a:schemeClr val="bg1">
                    <a:lumMod val="85000"/>
                  </a:schemeClr>
                </a:solidFill>
              </a:ln>
              <a:effectLst/>
            </c:spPr>
            <c:extLst>
              <c:ext xmlns:c16="http://schemas.microsoft.com/office/drawing/2014/chart" uri="{C3380CC4-5D6E-409C-BE32-E72D297353CC}">
                <c16:uniqueId val="{00000045-DBC7-4653-96FE-BF07E4BF7153}"/>
              </c:ext>
            </c:extLst>
          </c:dPt>
          <c:dPt>
            <c:idx val="10"/>
            <c:bubble3D val="0"/>
            <c:spPr>
              <a:noFill/>
              <a:ln w="9525">
                <a:solidFill>
                  <a:schemeClr val="bg1">
                    <a:lumMod val="85000"/>
                  </a:schemeClr>
                </a:solidFill>
              </a:ln>
              <a:effectLst/>
            </c:spPr>
            <c:extLst>
              <c:ext xmlns:c16="http://schemas.microsoft.com/office/drawing/2014/chart" uri="{C3380CC4-5D6E-409C-BE32-E72D297353CC}">
                <c16:uniqueId val="{00000047-DBC7-4653-96FE-BF07E4BF7153}"/>
              </c:ext>
            </c:extLst>
          </c:dPt>
          <c:dPt>
            <c:idx val="11"/>
            <c:bubble3D val="0"/>
            <c:spPr>
              <a:noFill/>
              <a:ln w="9525">
                <a:solidFill>
                  <a:schemeClr val="bg1">
                    <a:lumMod val="85000"/>
                  </a:schemeClr>
                </a:solidFill>
              </a:ln>
              <a:effectLst/>
            </c:spPr>
            <c:extLst>
              <c:ext xmlns:c16="http://schemas.microsoft.com/office/drawing/2014/chart" uri="{C3380CC4-5D6E-409C-BE32-E72D297353CC}">
                <c16:uniqueId val="{00000049-DBC7-4653-96FE-BF07E4BF7153}"/>
              </c:ext>
            </c:extLst>
          </c:dPt>
          <c:val>
            <c:numRef>
              <c:f>Calculations!$Z$43:$Z$54</c:f>
              <c:numCache>
                <c:formatCode>General</c:formatCode>
                <c:ptCount val="12"/>
                <c:pt idx="0">
                  <c:v>1</c:v>
                </c:pt>
                <c:pt idx="1">
                  <c:v>1</c:v>
                </c:pt>
                <c:pt idx="2">
                  <c:v>1</c:v>
                </c:pt>
                <c:pt idx="3">
                  <c:v>1</c:v>
                </c:pt>
                <c:pt idx="4">
                  <c:v>1</c:v>
                </c:pt>
                <c:pt idx="5">
                  <c:v>1</c:v>
                </c:pt>
                <c:pt idx="6">
                  <c:v>1</c:v>
                </c:pt>
                <c:pt idx="7">
                  <c:v>1</c:v>
                </c:pt>
                <c:pt idx="8">
                  <c:v>1</c:v>
                </c:pt>
                <c:pt idx="9">
                  <c:v>1</c:v>
                </c:pt>
                <c:pt idx="10">
                  <c:v>1</c:v>
                </c:pt>
                <c:pt idx="11">
                  <c:v>1</c:v>
                </c:pt>
              </c:numCache>
            </c:numRef>
          </c:val>
          <c:extLst>
            <c:ext xmlns:c16="http://schemas.microsoft.com/office/drawing/2014/chart" uri="{C3380CC4-5D6E-409C-BE32-E72D297353CC}">
              <c16:uniqueId val="{0000004A-DBC7-4653-96FE-BF07E4BF7153}"/>
            </c:ext>
          </c:extLst>
        </c:ser>
        <c:ser>
          <c:idx val="3"/>
          <c:order val="3"/>
          <c:spPr>
            <a:noFill/>
            <a:ln w="9525">
              <a:solidFill>
                <a:schemeClr val="bg1">
                  <a:lumMod val="85000"/>
                </a:schemeClr>
              </a:solidFill>
            </a:ln>
          </c:spPr>
          <c:dPt>
            <c:idx val="0"/>
            <c:bubble3D val="0"/>
            <c:spPr>
              <a:noFill/>
              <a:ln w="9525">
                <a:solidFill>
                  <a:schemeClr val="bg1">
                    <a:lumMod val="85000"/>
                  </a:schemeClr>
                </a:solidFill>
              </a:ln>
              <a:effectLst/>
            </c:spPr>
            <c:extLst>
              <c:ext xmlns:c16="http://schemas.microsoft.com/office/drawing/2014/chart" uri="{C3380CC4-5D6E-409C-BE32-E72D297353CC}">
                <c16:uniqueId val="{0000004C-DBC7-4653-96FE-BF07E4BF7153}"/>
              </c:ext>
            </c:extLst>
          </c:dPt>
          <c:dPt>
            <c:idx val="1"/>
            <c:bubble3D val="0"/>
            <c:spPr>
              <a:noFill/>
              <a:ln w="9525">
                <a:solidFill>
                  <a:schemeClr val="bg1">
                    <a:lumMod val="85000"/>
                  </a:schemeClr>
                </a:solidFill>
              </a:ln>
              <a:effectLst/>
            </c:spPr>
            <c:extLst>
              <c:ext xmlns:c16="http://schemas.microsoft.com/office/drawing/2014/chart" uri="{C3380CC4-5D6E-409C-BE32-E72D297353CC}">
                <c16:uniqueId val="{0000004E-DBC7-4653-96FE-BF07E4BF7153}"/>
              </c:ext>
            </c:extLst>
          </c:dPt>
          <c:dPt>
            <c:idx val="2"/>
            <c:bubble3D val="0"/>
            <c:spPr>
              <a:noFill/>
              <a:ln w="9525">
                <a:solidFill>
                  <a:schemeClr val="bg1">
                    <a:lumMod val="85000"/>
                  </a:schemeClr>
                </a:solidFill>
              </a:ln>
              <a:effectLst/>
            </c:spPr>
            <c:extLst>
              <c:ext xmlns:c16="http://schemas.microsoft.com/office/drawing/2014/chart" uri="{C3380CC4-5D6E-409C-BE32-E72D297353CC}">
                <c16:uniqueId val="{00000050-DBC7-4653-96FE-BF07E4BF7153}"/>
              </c:ext>
            </c:extLst>
          </c:dPt>
          <c:dPt>
            <c:idx val="3"/>
            <c:bubble3D val="0"/>
            <c:spPr>
              <a:noFill/>
              <a:ln w="9525">
                <a:solidFill>
                  <a:schemeClr val="bg1">
                    <a:lumMod val="85000"/>
                  </a:schemeClr>
                </a:solidFill>
              </a:ln>
              <a:effectLst/>
            </c:spPr>
            <c:extLst>
              <c:ext xmlns:c16="http://schemas.microsoft.com/office/drawing/2014/chart" uri="{C3380CC4-5D6E-409C-BE32-E72D297353CC}">
                <c16:uniqueId val="{00000052-DBC7-4653-96FE-BF07E4BF7153}"/>
              </c:ext>
            </c:extLst>
          </c:dPt>
          <c:dPt>
            <c:idx val="4"/>
            <c:bubble3D val="0"/>
            <c:spPr>
              <a:noFill/>
              <a:ln w="9525">
                <a:solidFill>
                  <a:schemeClr val="bg1">
                    <a:lumMod val="85000"/>
                  </a:schemeClr>
                </a:solidFill>
              </a:ln>
              <a:effectLst/>
            </c:spPr>
            <c:extLst>
              <c:ext xmlns:c16="http://schemas.microsoft.com/office/drawing/2014/chart" uri="{C3380CC4-5D6E-409C-BE32-E72D297353CC}">
                <c16:uniqueId val="{00000054-DBC7-4653-96FE-BF07E4BF7153}"/>
              </c:ext>
            </c:extLst>
          </c:dPt>
          <c:dPt>
            <c:idx val="5"/>
            <c:bubble3D val="0"/>
            <c:spPr>
              <a:noFill/>
              <a:ln w="9525">
                <a:solidFill>
                  <a:schemeClr val="bg1">
                    <a:lumMod val="85000"/>
                  </a:schemeClr>
                </a:solidFill>
              </a:ln>
              <a:effectLst/>
            </c:spPr>
            <c:extLst>
              <c:ext xmlns:c16="http://schemas.microsoft.com/office/drawing/2014/chart" uri="{C3380CC4-5D6E-409C-BE32-E72D297353CC}">
                <c16:uniqueId val="{00000056-DBC7-4653-96FE-BF07E4BF7153}"/>
              </c:ext>
            </c:extLst>
          </c:dPt>
          <c:dPt>
            <c:idx val="6"/>
            <c:bubble3D val="0"/>
            <c:spPr>
              <a:noFill/>
              <a:ln w="9525">
                <a:solidFill>
                  <a:schemeClr val="bg1">
                    <a:lumMod val="85000"/>
                  </a:schemeClr>
                </a:solidFill>
              </a:ln>
              <a:effectLst/>
            </c:spPr>
            <c:extLst>
              <c:ext xmlns:c16="http://schemas.microsoft.com/office/drawing/2014/chart" uri="{C3380CC4-5D6E-409C-BE32-E72D297353CC}">
                <c16:uniqueId val="{00000058-DBC7-4653-96FE-BF07E4BF7153}"/>
              </c:ext>
            </c:extLst>
          </c:dPt>
          <c:dPt>
            <c:idx val="7"/>
            <c:bubble3D val="0"/>
            <c:spPr>
              <a:noFill/>
              <a:ln w="9525">
                <a:solidFill>
                  <a:schemeClr val="bg1">
                    <a:lumMod val="85000"/>
                  </a:schemeClr>
                </a:solidFill>
              </a:ln>
              <a:effectLst/>
            </c:spPr>
            <c:extLst>
              <c:ext xmlns:c16="http://schemas.microsoft.com/office/drawing/2014/chart" uri="{C3380CC4-5D6E-409C-BE32-E72D297353CC}">
                <c16:uniqueId val="{0000005A-DBC7-4653-96FE-BF07E4BF7153}"/>
              </c:ext>
            </c:extLst>
          </c:dPt>
          <c:dPt>
            <c:idx val="8"/>
            <c:bubble3D val="0"/>
            <c:spPr>
              <a:noFill/>
              <a:ln w="9525">
                <a:solidFill>
                  <a:schemeClr val="bg1">
                    <a:lumMod val="85000"/>
                  </a:schemeClr>
                </a:solidFill>
              </a:ln>
              <a:effectLst/>
            </c:spPr>
            <c:extLst>
              <c:ext xmlns:c16="http://schemas.microsoft.com/office/drawing/2014/chart" uri="{C3380CC4-5D6E-409C-BE32-E72D297353CC}">
                <c16:uniqueId val="{0000005C-DBC7-4653-96FE-BF07E4BF7153}"/>
              </c:ext>
            </c:extLst>
          </c:dPt>
          <c:dPt>
            <c:idx val="9"/>
            <c:bubble3D val="0"/>
            <c:spPr>
              <a:noFill/>
              <a:ln w="9525">
                <a:solidFill>
                  <a:schemeClr val="bg1">
                    <a:lumMod val="85000"/>
                  </a:schemeClr>
                </a:solidFill>
              </a:ln>
              <a:effectLst/>
            </c:spPr>
            <c:extLst>
              <c:ext xmlns:c16="http://schemas.microsoft.com/office/drawing/2014/chart" uri="{C3380CC4-5D6E-409C-BE32-E72D297353CC}">
                <c16:uniqueId val="{0000005E-DBC7-4653-96FE-BF07E4BF7153}"/>
              </c:ext>
            </c:extLst>
          </c:dPt>
          <c:dPt>
            <c:idx val="10"/>
            <c:bubble3D val="0"/>
            <c:spPr>
              <a:noFill/>
              <a:ln w="9525">
                <a:solidFill>
                  <a:schemeClr val="bg1">
                    <a:lumMod val="85000"/>
                  </a:schemeClr>
                </a:solidFill>
              </a:ln>
              <a:effectLst/>
            </c:spPr>
            <c:extLst>
              <c:ext xmlns:c16="http://schemas.microsoft.com/office/drawing/2014/chart" uri="{C3380CC4-5D6E-409C-BE32-E72D297353CC}">
                <c16:uniqueId val="{00000060-DBC7-4653-96FE-BF07E4BF7153}"/>
              </c:ext>
            </c:extLst>
          </c:dPt>
          <c:dPt>
            <c:idx val="11"/>
            <c:bubble3D val="0"/>
            <c:spPr>
              <a:noFill/>
              <a:ln w="9525">
                <a:solidFill>
                  <a:schemeClr val="bg1">
                    <a:lumMod val="85000"/>
                  </a:schemeClr>
                </a:solidFill>
              </a:ln>
              <a:effectLst/>
            </c:spPr>
            <c:extLst>
              <c:ext xmlns:c16="http://schemas.microsoft.com/office/drawing/2014/chart" uri="{C3380CC4-5D6E-409C-BE32-E72D297353CC}">
                <c16:uniqueId val="{00000062-DBC7-4653-96FE-BF07E4BF7153}"/>
              </c:ext>
            </c:extLst>
          </c:dPt>
          <c:val>
            <c:numRef>
              <c:f>Calculations!$AA$43:$AA$54</c:f>
              <c:numCache>
                <c:formatCode>General</c:formatCode>
                <c:ptCount val="12"/>
                <c:pt idx="0">
                  <c:v>1</c:v>
                </c:pt>
                <c:pt idx="1">
                  <c:v>1</c:v>
                </c:pt>
                <c:pt idx="2">
                  <c:v>1</c:v>
                </c:pt>
                <c:pt idx="3">
                  <c:v>1</c:v>
                </c:pt>
                <c:pt idx="4">
                  <c:v>1</c:v>
                </c:pt>
                <c:pt idx="5">
                  <c:v>1</c:v>
                </c:pt>
                <c:pt idx="6">
                  <c:v>1</c:v>
                </c:pt>
                <c:pt idx="7">
                  <c:v>1</c:v>
                </c:pt>
                <c:pt idx="8">
                  <c:v>1</c:v>
                </c:pt>
                <c:pt idx="9">
                  <c:v>1</c:v>
                </c:pt>
                <c:pt idx="10">
                  <c:v>1</c:v>
                </c:pt>
                <c:pt idx="11">
                  <c:v>1</c:v>
                </c:pt>
              </c:numCache>
            </c:numRef>
          </c:val>
          <c:extLst>
            <c:ext xmlns:c16="http://schemas.microsoft.com/office/drawing/2014/chart" uri="{C3380CC4-5D6E-409C-BE32-E72D297353CC}">
              <c16:uniqueId val="{00000063-DBC7-4653-96FE-BF07E4BF7153}"/>
            </c:ext>
          </c:extLst>
        </c:ser>
        <c:ser>
          <c:idx val="4"/>
          <c:order val="4"/>
          <c:spPr>
            <a:noFill/>
            <a:ln w="9525">
              <a:solidFill>
                <a:schemeClr val="bg1">
                  <a:lumMod val="85000"/>
                </a:schemeClr>
              </a:solidFill>
            </a:ln>
          </c:spPr>
          <c:dPt>
            <c:idx val="0"/>
            <c:bubble3D val="0"/>
            <c:spPr>
              <a:noFill/>
              <a:ln w="9525">
                <a:solidFill>
                  <a:schemeClr val="bg1">
                    <a:lumMod val="85000"/>
                  </a:schemeClr>
                </a:solidFill>
              </a:ln>
              <a:effectLst/>
            </c:spPr>
            <c:extLst>
              <c:ext xmlns:c16="http://schemas.microsoft.com/office/drawing/2014/chart" uri="{C3380CC4-5D6E-409C-BE32-E72D297353CC}">
                <c16:uniqueId val="{00000065-DBC7-4653-96FE-BF07E4BF7153}"/>
              </c:ext>
            </c:extLst>
          </c:dPt>
          <c:dPt>
            <c:idx val="1"/>
            <c:bubble3D val="0"/>
            <c:spPr>
              <a:noFill/>
              <a:ln w="9525">
                <a:solidFill>
                  <a:schemeClr val="bg1">
                    <a:lumMod val="85000"/>
                  </a:schemeClr>
                </a:solidFill>
              </a:ln>
              <a:effectLst/>
            </c:spPr>
            <c:extLst>
              <c:ext xmlns:c16="http://schemas.microsoft.com/office/drawing/2014/chart" uri="{C3380CC4-5D6E-409C-BE32-E72D297353CC}">
                <c16:uniqueId val="{00000067-DBC7-4653-96FE-BF07E4BF7153}"/>
              </c:ext>
            </c:extLst>
          </c:dPt>
          <c:dPt>
            <c:idx val="2"/>
            <c:bubble3D val="0"/>
            <c:spPr>
              <a:noFill/>
              <a:ln w="9525">
                <a:solidFill>
                  <a:schemeClr val="bg1">
                    <a:lumMod val="85000"/>
                  </a:schemeClr>
                </a:solidFill>
              </a:ln>
              <a:effectLst/>
            </c:spPr>
            <c:extLst>
              <c:ext xmlns:c16="http://schemas.microsoft.com/office/drawing/2014/chart" uri="{C3380CC4-5D6E-409C-BE32-E72D297353CC}">
                <c16:uniqueId val="{00000069-DBC7-4653-96FE-BF07E4BF7153}"/>
              </c:ext>
            </c:extLst>
          </c:dPt>
          <c:dPt>
            <c:idx val="3"/>
            <c:bubble3D val="0"/>
            <c:spPr>
              <a:noFill/>
              <a:ln w="9525">
                <a:solidFill>
                  <a:schemeClr val="bg1">
                    <a:lumMod val="85000"/>
                  </a:schemeClr>
                </a:solidFill>
              </a:ln>
              <a:effectLst/>
            </c:spPr>
            <c:extLst>
              <c:ext xmlns:c16="http://schemas.microsoft.com/office/drawing/2014/chart" uri="{C3380CC4-5D6E-409C-BE32-E72D297353CC}">
                <c16:uniqueId val="{0000006B-DBC7-4653-96FE-BF07E4BF7153}"/>
              </c:ext>
            </c:extLst>
          </c:dPt>
          <c:dPt>
            <c:idx val="4"/>
            <c:bubble3D val="0"/>
            <c:spPr>
              <a:noFill/>
              <a:ln w="9525">
                <a:solidFill>
                  <a:schemeClr val="bg1">
                    <a:lumMod val="85000"/>
                  </a:schemeClr>
                </a:solidFill>
              </a:ln>
              <a:effectLst/>
            </c:spPr>
            <c:extLst>
              <c:ext xmlns:c16="http://schemas.microsoft.com/office/drawing/2014/chart" uri="{C3380CC4-5D6E-409C-BE32-E72D297353CC}">
                <c16:uniqueId val="{0000006D-DBC7-4653-96FE-BF07E4BF7153}"/>
              </c:ext>
            </c:extLst>
          </c:dPt>
          <c:dPt>
            <c:idx val="5"/>
            <c:bubble3D val="0"/>
            <c:spPr>
              <a:noFill/>
              <a:ln w="9525">
                <a:solidFill>
                  <a:schemeClr val="bg1">
                    <a:lumMod val="85000"/>
                  </a:schemeClr>
                </a:solidFill>
              </a:ln>
              <a:effectLst/>
            </c:spPr>
            <c:extLst>
              <c:ext xmlns:c16="http://schemas.microsoft.com/office/drawing/2014/chart" uri="{C3380CC4-5D6E-409C-BE32-E72D297353CC}">
                <c16:uniqueId val="{0000006F-DBC7-4653-96FE-BF07E4BF7153}"/>
              </c:ext>
            </c:extLst>
          </c:dPt>
          <c:dPt>
            <c:idx val="6"/>
            <c:bubble3D val="0"/>
            <c:spPr>
              <a:noFill/>
              <a:ln w="9525">
                <a:solidFill>
                  <a:schemeClr val="bg1">
                    <a:lumMod val="85000"/>
                  </a:schemeClr>
                </a:solidFill>
              </a:ln>
              <a:effectLst/>
            </c:spPr>
            <c:extLst>
              <c:ext xmlns:c16="http://schemas.microsoft.com/office/drawing/2014/chart" uri="{C3380CC4-5D6E-409C-BE32-E72D297353CC}">
                <c16:uniqueId val="{00000071-DBC7-4653-96FE-BF07E4BF7153}"/>
              </c:ext>
            </c:extLst>
          </c:dPt>
          <c:dPt>
            <c:idx val="7"/>
            <c:bubble3D val="0"/>
            <c:spPr>
              <a:noFill/>
              <a:ln w="9525">
                <a:solidFill>
                  <a:schemeClr val="bg1">
                    <a:lumMod val="85000"/>
                  </a:schemeClr>
                </a:solidFill>
              </a:ln>
              <a:effectLst/>
            </c:spPr>
            <c:extLst>
              <c:ext xmlns:c16="http://schemas.microsoft.com/office/drawing/2014/chart" uri="{C3380CC4-5D6E-409C-BE32-E72D297353CC}">
                <c16:uniqueId val="{00000073-DBC7-4653-96FE-BF07E4BF7153}"/>
              </c:ext>
            </c:extLst>
          </c:dPt>
          <c:dPt>
            <c:idx val="8"/>
            <c:bubble3D val="0"/>
            <c:spPr>
              <a:noFill/>
              <a:ln w="9525">
                <a:solidFill>
                  <a:schemeClr val="bg1">
                    <a:lumMod val="85000"/>
                  </a:schemeClr>
                </a:solidFill>
              </a:ln>
              <a:effectLst/>
            </c:spPr>
            <c:extLst>
              <c:ext xmlns:c16="http://schemas.microsoft.com/office/drawing/2014/chart" uri="{C3380CC4-5D6E-409C-BE32-E72D297353CC}">
                <c16:uniqueId val="{00000075-DBC7-4653-96FE-BF07E4BF7153}"/>
              </c:ext>
            </c:extLst>
          </c:dPt>
          <c:dPt>
            <c:idx val="9"/>
            <c:bubble3D val="0"/>
            <c:spPr>
              <a:noFill/>
              <a:ln w="9525">
                <a:solidFill>
                  <a:schemeClr val="bg1">
                    <a:lumMod val="85000"/>
                  </a:schemeClr>
                </a:solidFill>
              </a:ln>
              <a:effectLst/>
            </c:spPr>
            <c:extLst>
              <c:ext xmlns:c16="http://schemas.microsoft.com/office/drawing/2014/chart" uri="{C3380CC4-5D6E-409C-BE32-E72D297353CC}">
                <c16:uniqueId val="{00000077-DBC7-4653-96FE-BF07E4BF7153}"/>
              </c:ext>
            </c:extLst>
          </c:dPt>
          <c:dPt>
            <c:idx val="10"/>
            <c:bubble3D val="0"/>
            <c:spPr>
              <a:noFill/>
              <a:ln w="9525">
                <a:solidFill>
                  <a:schemeClr val="bg1">
                    <a:lumMod val="85000"/>
                  </a:schemeClr>
                </a:solidFill>
              </a:ln>
              <a:effectLst/>
            </c:spPr>
            <c:extLst>
              <c:ext xmlns:c16="http://schemas.microsoft.com/office/drawing/2014/chart" uri="{C3380CC4-5D6E-409C-BE32-E72D297353CC}">
                <c16:uniqueId val="{00000079-DBC7-4653-96FE-BF07E4BF7153}"/>
              </c:ext>
            </c:extLst>
          </c:dPt>
          <c:dPt>
            <c:idx val="11"/>
            <c:bubble3D val="0"/>
            <c:spPr>
              <a:noFill/>
              <a:ln w="9525">
                <a:solidFill>
                  <a:schemeClr val="bg1">
                    <a:lumMod val="85000"/>
                  </a:schemeClr>
                </a:solidFill>
              </a:ln>
              <a:effectLst/>
            </c:spPr>
            <c:extLst>
              <c:ext xmlns:c16="http://schemas.microsoft.com/office/drawing/2014/chart" uri="{C3380CC4-5D6E-409C-BE32-E72D297353CC}">
                <c16:uniqueId val="{0000007B-DBC7-4653-96FE-BF07E4BF7153}"/>
              </c:ext>
            </c:extLst>
          </c:dPt>
          <c:val>
            <c:numRef>
              <c:f>Calculations!$AB$43:$AB$54</c:f>
              <c:numCache>
                <c:formatCode>General</c:formatCode>
                <c:ptCount val="12"/>
                <c:pt idx="0">
                  <c:v>1</c:v>
                </c:pt>
                <c:pt idx="1">
                  <c:v>1</c:v>
                </c:pt>
                <c:pt idx="2">
                  <c:v>1</c:v>
                </c:pt>
                <c:pt idx="3">
                  <c:v>1</c:v>
                </c:pt>
                <c:pt idx="4">
                  <c:v>1</c:v>
                </c:pt>
                <c:pt idx="5">
                  <c:v>1</c:v>
                </c:pt>
                <c:pt idx="6">
                  <c:v>1</c:v>
                </c:pt>
                <c:pt idx="7">
                  <c:v>1</c:v>
                </c:pt>
                <c:pt idx="8">
                  <c:v>1</c:v>
                </c:pt>
                <c:pt idx="9">
                  <c:v>1</c:v>
                </c:pt>
                <c:pt idx="10">
                  <c:v>1</c:v>
                </c:pt>
                <c:pt idx="11" formatCode="0">
                  <c:v>1</c:v>
                </c:pt>
              </c:numCache>
            </c:numRef>
          </c:val>
          <c:extLst>
            <c:ext xmlns:c16="http://schemas.microsoft.com/office/drawing/2014/chart" uri="{C3380CC4-5D6E-409C-BE32-E72D297353CC}">
              <c16:uniqueId val="{0000007C-DBC7-4653-96FE-BF07E4BF7153}"/>
            </c:ext>
          </c:extLst>
        </c:ser>
        <c:ser>
          <c:idx val="5"/>
          <c:order val="5"/>
          <c:spPr>
            <a:noFill/>
            <a:ln w="9525">
              <a:noFill/>
            </a:ln>
          </c:spPr>
          <c:dPt>
            <c:idx val="0"/>
            <c:bubble3D val="0"/>
            <c:spPr>
              <a:noFill/>
              <a:ln w="9525">
                <a:noFill/>
              </a:ln>
              <a:effectLst/>
            </c:spPr>
            <c:extLst>
              <c:ext xmlns:c16="http://schemas.microsoft.com/office/drawing/2014/chart" uri="{C3380CC4-5D6E-409C-BE32-E72D297353CC}">
                <c16:uniqueId val="{0000007E-DBC7-4653-96FE-BF07E4BF7153}"/>
              </c:ext>
            </c:extLst>
          </c:dPt>
          <c:dPt>
            <c:idx val="1"/>
            <c:bubble3D val="0"/>
            <c:spPr>
              <a:noFill/>
              <a:ln w="9525">
                <a:noFill/>
              </a:ln>
              <a:effectLst/>
            </c:spPr>
            <c:extLst>
              <c:ext xmlns:c16="http://schemas.microsoft.com/office/drawing/2014/chart" uri="{C3380CC4-5D6E-409C-BE32-E72D297353CC}">
                <c16:uniqueId val="{00000080-DBC7-4653-96FE-BF07E4BF7153}"/>
              </c:ext>
            </c:extLst>
          </c:dPt>
          <c:dPt>
            <c:idx val="2"/>
            <c:bubble3D val="0"/>
            <c:spPr>
              <a:noFill/>
              <a:ln w="9525">
                <a:noFill/>
              </a:ln>
              <a:effectLst/>
            </c:spPr>
            <c:extLst>
              <c:ext xmlns:c16="http://schemas.microsoft.com/office/drawing/2014/chart" uri="{C3380CC4-5D6E-409C-BE32-E72D297353CC}">
                <c16:uniqueId val="{00000082-DBC7-4653-96FE-BF07E4BF7153}"/>
              </c:ext>
            </c:extLst>
          </c:dPt>
          <c:dPt>
            <c:idx val="3"/>
            <c:bubble3D val="0"/>
            <c:spPr>
              <a:noFill/>
              <a:ln w="9525">
                <a:noFill/>
              </a:ln>
              <a:effectLst/>
            </c:spPr>
            <c:extLst>
              <c:ext xmlns:c16="http://schemas.microsoft.com/office/drawing/2014/chart" uri="{C3380CC4-5D6E-409C-BE32-E72D297353CC}">
                <c16:uniqueId val="{00000084-DBC7-4653-96FE-BF07E4BF7153}"/>
              </c:ext>
            </c:extLst>
          </c:dPt>
          <c:dPt>
            <c:idx val="4"/>
            <c:bubble3D val="0"/>
            <c:spPr>
              <a:noFill/>
              <a:ln w="9525">
                <a:noFill/>
              </a:ln>
              <a:effectLst/>
            </c:spPr>
            <c:extLst>
              <c:ext xmlns:c16="http://schemas.microsoft.com/office/drawing/2014/chart" uri="{C3380CC4-5D6E-409C-BE32-E72D297353CC}">
                <c16:uniqueId val="{00000086-DBC7-4653-96FE-BF07E4BF7153}"/>
              </c:ext>
            </c:extLst>
          </c:dPt>
          <c:dPt>
            <c:idx val="5"/>
            <c:bubble3D val="0"/>
            <c:spPr>
              <a:noFill/>
              <a:ln w="9525">
                <a:noFill/>
              </a:ln>
              <a:effectLst/>
            </c:spPr>
            <c:extLst>
              <c:ext xmlns:c16="http://schemas.microsoft.com/office/drawing/2014/chart" uri="{C3380CC4-5D6E-409C-BE32-E72D297353CC}">
                <c16:uniqueId val="{00000088-DBC7-4653-96FE-BF07E4BF7153}"/>
              </c:ext>
            </c:extLst>
          </c:dPt>
          <c:dPt>
            <c:idx val="6"/>
            <c:bubble3D val="0"/>
            <c:spPr>
              <a:noFill/>
              <a:ln w="9525">
                <a:noFill/>
              </a:ln>
              <a:effectLst/>
            </c:spPr>
            <c:extLst>
              <c:ext xmlns:c16="http://schemas.microsoft.com/office/drawing/2014/chart" uri="{C3380CC4-5D6E-409C-BE32-E72D297353CC}">
                <c16:uniqueId val="{0000008A-DBC7-4653-96FE-BF07E4BF7153}"/>
              </c:ext>
            </c:extLst>
          </c:dPt>
          <c:dPt>
            <c:idx val="7"/>
            <c:bubble3D val="0"/>
            <c:spPr>
              <a:noFill/>
              <a:ln w="9525">
                <a:noFill/>
              </a:ln>
              <a:effectLst/>
            </c:spPr>
            <c:extLst>
              <c:ext xmlns:c16="http://schemas.microsoft.com/office/drawing/2014/chart" uri="{C3380CC4-5D6E-409C-BE32-E72D297353CC}">
                <c16:uniqueId val="{0000008C-DBC7-4653-96FE-BF07E4BF7153}"/>
              </c:ext>
            </c:extLst>
          </c:dPt>
          <c:dPt>
            <c:idx val="8"/>
            <c:bubble3D val="0"/>
            <c:spPr>
              <a:noFill/>
              <a:ln w="9525">
                <a:noFill/>
              </a:ln>
              <a:effectLst/>
            </c:spPr>
            <c:extLst>
              <c:ext xmlns:c16="http://schemas.microsoft.com/office/drawing/2014/chart" uri="{C3380CC4-5D6E-409C-BE32-E72D297353CC}">
                <c16:uniqueId val="{0000008E-DBC7-4653-96FE-BF07E4BF7153}"/>
              </c:ext>
            </c:extLst>
          </c:dPt>
          <c:dPt>
            <c:idx val="9"/>
            <c:bubble3D val="0"/>
            <c:spPr>
              <a:noFill/>
              <a:ln w="9525">
                <a:noFill/>
              </a:ln>
              <a:effectLst/>
            </c:spPr>
            <c:extLst>
              <c:ext xmlns:c16="http://schemas.microsoft.com/office/drawing/2014/chart" uri="{C3380CC4-5D6E-409C-BE32-E72D297353CC}">
                <c16:uniqueId val="{00000090-DBC7-4653-96FE-BF07E4BF7153}"/>
              </c:ext>
            </c:extLst>
          </c:dPt>
          <c:dPt>
            <c:idx val="10"/>
            <c:bubble3D val="0"/>
            <c:spPr>
              <a:noFill/>
              <a:ln w="9525">
                <a:noFill/>
              </a:ln>
              <a:effectLst/>
            </c:spPr>
            <c:extLst>
              <c:ext xmlns:c16="http://schemas.microsoft.com/office/drawing/2014/chart" uri="{C3380CC4-5D6E-409C-BE32-E72D297353CC}">
                <c16:uniqueId val="{00000092-DBC7-4653-96FE-BF07E4BF7153}"/>
              </c:ext>
            </c:extLst>
          </c:dPt>
          <c:dPt>
            <c:idx val="11"/>
            <c:bubble3D val="0"/>
            <c:spPr>
              <a:noFill/>
              <a:ln w="9525">
                <a:noFill/>
              </a:ln>
              <a:effectLst/>
            </c:spPr>
            <c:extLst>
              <c:ext xmlns:c16="http://schemas.microsoft.com/office/drawing/2014/chart" uri="{C3380CC4-5D6E-409C-BE32-E72D297353CC}">
                <c16:uniqueId val="{00000094-DBC7-4653-96FE-BF07E4BF7153}"/>
              </c:ext>
            </c:extLst>
          </c:dPt>
          <c:val>
            <c:numRef>
              <c:f>Calculations!$AC$43:$AC$54</c:f>
              <c:numCache>
                <c:formatCode>General</c:formatCode>
                <c:ptCount val="12"/>
                <c:pt idx="0">
                  <c:v>1</c:v>
                </c:pt>
                <c:pt idx="1">
                  <c:v>1</c:v>
                </c:pt>
                <c:pt idx="2">
                  <c:v>1</c:v>
                </c:pt>
                <c:pt idx="3">
                  <c:v>1</c:v>
                </c:pt>
                <c:pt idx="4">
                  <c:v>1</c:v>
                </c:pt>
                <c:pt idx="5">
                  <c:v>1</c:v>
                </c:pt>
                <c:pt idx="6">
                  <c:v>1</c:v>
                </c:pt>
                <c:pt idx="7">
                  <c:v>1</c:v>
                </c:pt>
                <c:pt idx="8">
                  <c:v>1</c:v>
                </c:pt>
                <c:pt idx="9">
                  <c:v>1</c:v>
                </c:pt>
                <c:pt idx="10">
                  <c:v>1</c:v>
                </c:pt>
                <c:pt idx="11" formatCode="0">
                  <c:v>1</c:v>
                </c:pt>
              </c:numCache>
            </c:numRef>
          </c:val>
          <c:extLst>
            <c:ext xmlns:c16="http://schemas.microsoft.com/office/drawing/2014/chart" uri="{C3380CC4-5D6E-409C-BE32-E72D297353CC}">
              <c16:uniqueId val="{00000095-DBC7-4653-96FE-BF07E4BF7153}"/>
            </c:ext>
          </c:extLst>
        </c:ser>
        <c:dLbls>
          <c:showLegendKey val="0"/>
          <c:showVal val="0"/>
          <c:showCatName val="0"/>
          <c:showSerName val="0"/>
          <c:showPercent val="0"/>
          <c:showBubbleSize val="0"/>
          <c:showLeaderLines val="1"/>
        </c:dLbls>
        <c:firstSliceAng val="0"/>
        <c:holeSize val="0"/>
      </c:doughnutChart>
      <c:scatterChart>
        <c:scatterStyle val="lineMarker"/>
        <c:varyColors val="0"/>
        <c:ser>
          <c:idx val="9"/>
          <c:order val="6"/>
          <c:tx>
            <c:strRef>
              <c:f>Calculations!$AE$42</c:f>
              <c:strCache>
                <c:ptCount val="1"/>
                <c:pt idx="0">
                  <c:v>heading</c:v>
                </c:pt>
              </c:strCache>
            </c:strRef>
          </c:tx>
          <c:spPr>
            <a:ln w="28575" cap="rnd">
              <a:noFill/>
              <a:round/>
            </a:ln>
            <a:effectLst/>
          </c:spPr>
          <c:marker>
            <c:symbol val="none"/>
          </c:marker>
          <c:dLbls>
            <c:dLbl>
              <c:idx val="0"/>
              <c:tx>
                <c:rich>
                  <a:bodyPr/>
                  <a:lstStyle/>
                  <a:p>
                    <a:fld id="{F40A693B-8E3A-466E-AA31-9E587B83EF9E}" type="CELLRANGE">
                      <a:rPr lang="en-US"/>
                      <a:pPr/>
                      <a:t>[CELLRANGE]</a:t>
                    </a:fld>
                    <a:endParaRPr lang="en-GB"/>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96-DBC7-4653-96FE-BF07E4BF7153}"/>
                </c:ext>
              </c:extLst>
            </c:dLbl>
            <c:dLbl>
              <c:idx val="1"/>
              <c:tx>
                <c:rich>
                  <a:bodyPr/>
                  <a:lstStyle/>
                  <a:p>
                    <a:fld id="{D0C912F4-7CF2-4F0D-B945-66613C6E4612}" type="CELLRANGE">
                      <a:rPr lang="en-US"/>
                      <a:pPr/>
                      <a:t>[CELLRANGE]</a:t>
                    </a:fld>
                    <a:endParaRPr lang="en-GB"/>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97-DBC7-4653-96FE-BF07E4BF7153}"/>
                </c:ext>
              </c:extLst>
            </c:dLbl>
            <c:dLbl>
              <c:idx val="2"/>
              <c:tx>
                <c:rich>
                  <a:bodyPr/>
                  <a:lstStyle/>
                  <a:p>
                    <a:fld id="{32AC8628-5F2E-49E0-806A-771465D9408C}" type="CELLRANGE">
                      <a:rPr lang="en-US"/>
                      <a:pPr/>
                      <a:t>[CELLRANGE]</a:t>
                    </a:fld>
                    <a:endParaRPr lang="en-GB"/>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98-DBC7-4653-96FE-BF07E4BF7153}"/>
                </c:ext>
              </c:extLst>
            </c:dLbl>
            <c:dLbl>
              <c:idx val="3"/>
              <c:tx>
                <c:rich>
                  <a:bodyPr/>
                  <a:lstStyle/>
                  <a:p>
                    <a:fld id="{43B7FC74-4F35-4F6B-BB07-F754279C5826}" type="CELLRANGE">
                      <a:rPr lang="en-US"/>
                      <a:pPr/>
                      <a:t>[CELLRANGE]</a:t>
                    </a:fld>
                    <a:endParaRPr lang="en-GB"/>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99-DBC7-4653-96FE-BF07E4BF7153}"/>
                </c:ext>
              </c:extLst>
            </c:dLbl>
            <c:dLbl>
              <c:idx val="4"/>
              <c:tx>
                <c:rich>
                  <a:bodyPr/>
                  <a:lstStyle/>
                  <a:p>
                    <a:fld id="{0758A4A7-80AD-4170-9B17-C76300949C72}" type="CELLRANGE">
                      <a:rPr lang="en-US"/>
                      <a:pPr/>
                      <a:t>[CELLRANGE]</a:t>
                    </a:fld>
                    <a:endParaRPr lang="en-GB"/>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9A-DBC7-4653-96FE-BF07E4BF7153}"/>
                </c:ext>
              </c:extLst>
            </c:dLbl>
            <c:dLbl>
              <c:idx val="5"/>
              <c:tx>
                <c:rich>
                  <a:bodyPr/>
                  <a:lstStyle/>
                  <a:p>
                    <a:fld id="{F835B115-7C78-4AE3-BB49-93E32CBCEBC9}" type="CELLRANGE">
                      <a:rPr lang="en-US"/>
                      <a:pPr/>
                      <a:t>[CELLRANGE]</a:t>
                    </a:fld>
                    <a:endParaRPr lang="en-GB"/>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9B-DBC7-4653-96FE-BF07E4BF7153}"/>
                </c:ext>
              </c:extLst>
            </c:dLbl>
            <c:dLbl>
              <c:idx val="6"/>
              <c:tx>
                <c:rich>
                  <a:bodyPr/>
                  <a:lstStyle/>
                  <a:p>
                    <a:fld id="{0CCFF528-8A73-40B8-A550-FA7CA5FF428F}" type="CELLRANGE">
                      <a:rPr lang="en-US"/>
                      <a:pPr/>
                      <a:t>[CELLRANGE]</a:t>
                    </a:fld>
                    <a:endParaRPr lang="en-GB"/>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9C-DBC7-4653-96FE-BF07E4BF7153}"/>
                </c:ext>
              </c:extLst>
            </c:dLbl>
            <c:dLbl>
              <c:idx val="7"/>
              <c:tx>
                <c:rich>
                  <a:bodyPr/>
                  <a:lstStyle/>
                  <a:p>
                    <a:fld id="{1DF96127-6044-45D0-8811-0456887E45FD}" type="CELLRANGE">
                      <a:rPr lang="en-US"/>
                      <a:pPr/>
                      <a:t>[CELLRANGE]</a:t>
                    </a:fld>
                    <a:endParaRPr lang="en-GB"/>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9D-DBC7-4653-96FE-BF07E4BF7153}"/>
                </c:ext>
              </c:extLst>
            </c:dLbl>
            <c:dLbl>
              <c:idx val="8"/>
              <c:tx>
                <c:rich>
                  <a:bodyPr/>
                  <a:lstStyle/>
                  <a:p>
                    <a:fld id="{BBD0F2B7-4705-48AA-8618-6781208AF4F3}" type="CELLRANGE">
                      <a:rPr lang="en-US"/>
                      <a:pPr/>
                      <a:t>[CELLRANGE]</a:t>
                    </a:fld>
                    <a:endParaRPr lang="en-GB"/>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9E-DBC7-4653-96FE-BF07E4BF7153}"/>
                </c:ext>
              </c:extLst>
            </c:dLbl>
            <c:dLbl>
              <c:idx val="9"/>
              <c:tx>
                <c:rich>
                  <a:bodyPr/>
                  <a:lstStyle/>
                  <a:p>
                    <a:fld id="{94D8708F-C2C3-411F-B081-0EF443B8913F}" type="CELLRANGE">
                      <a:rPr lang="en-US"/>
                      <a:pPr/>
                      <a:t>[CELLRANGE]</a:t>
                    </a:fld>
                    <a:endParaRPr lang="en-GB"/>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9F-DBC7-4653-96FE-BF07E4BF7153}"/>
                </c:ext>
              </c:extLst>
            </c:dLbl>
            <c:dLbl>
              <c:idx val="10"/>
              <c:tx>
                <c:rich>
                  <a:bodyPr/>
                  <a:lstStyle/>
                  <a:p>
                    <a:fld id="{5C54171A-F934-42CB-A565-D7D7B4E775DC}" type="CELLRANGE">
                      <a:rPr lang="en-US"/>
                      <a:pPr/>
                      <a:t>[CELLRANGE]</a:t>
                    </a:fld>
                    <a:endParaRPr lang="en-GB"/>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A0-DBC7-4653-96FE-BF07E4BF7153}"/>
                </c:ext>
              </c:extLst>
            </c:dLbl>
            <c:dLbl>
              <c:idx val="11"/>
              <c:tx>
                <c:rich>
                  <a:bodyPr/>
                  <a:lstStyle/>
                  <a:p>
                    <a:fld id="{D6CF0B8D-011D-4D21-93FD-C325DF77FE3E}" type="CELLRANGE">
                      <a:rPr lang="en-US"/>
                      <a:pPr/>
                      <a:t>[CELLRANGE]</a:t>
                    </a:fld>
                    <a:endParaRPr lang="en-GB"/>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A1-DBC7-4653-96FE-BF07E4BF7153}"/>
                </c:ext>
              </c:extLst>
            </c:dLbl>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bg1"/>
                    </a:solidFill>
                    <a:latin typeface="+mn-lt"/>
                    <a:ea typeface="+mn-ea"/>
                    <a:cs typeface="+mn-cs"/>
                  </a:defRPr>
                </a:pPr>
                <a:endParaRPr lang="en-US"/>
              </a:p>
            </c:txPr>
            <c:dLblPos val="ct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xVal>
            <c:numRef>
              <c:f>Calculations!$AD$43:$AD$54</c:f>
              <c:numCache>
                <c:formatCode>0.00</c:formatCode>
                <c:ptCount val="12"/>
                <c:pt idx="0">
                  <c:v>14.999999999999998</c:v>
                </c:pt>
                <c:pt idx="1">
                  <c:v>25.980762113533157</c:v>
                </c:pt>
                <c:pt idx="2">
                  <c:v>30</c:v>
                </c:pt>
                <c:pt idx="3">
                  <c:v>25.98076211353316</c:v>
                </c:pt>
                <c:pt idx="4">
                  <c:v>14.999999999999998</c:v>
                </c:pt>
                <c:pt idx="5">
                  <c:v>3.67544536472586E-15</c:v>
                </c:pt>
                <c:pt idx="6">
                  <c:v>-15.000000000000004</c:v>
                </c:pt>
                <c:pt idx="7">
                  <c:v>-25.980762113533153</c:v>
                </c:pt>
                <c:pt idx="8">
                  <c:v>-30</c:v>
                </c:pt>
                <c:pt idx="9">
                  <c:v>-25.980762113533157</c:v>
                </c:pt>
                <c:pt idx="10">
                  <c:v>-15.000000000000014</c:v>
                </c:pt>
                <c:pt idx="11">
                  <c:v>-7.3508907294517201E-15</c:v>
                </c:pt>
              </c:numCache>
            </c:numRef>
          </c:xVal>
          <c:yVal>
            <c:numRef>
              <c:f>Calculations!$AE$43:$AE$54</c:f>
              <c:numCache>
                <c:formatCode>0.00</c:formatCode>
                <c:ptCount val="12"/>
                <c:pt idx="0">
                  <c:v>25.98076211353316</c:v>
                </c:pt>
                <c:pt idx="1">
                  <c:v>15.000000000000004</c:v>
                </c:pt>
                <c:pt idx="2">
                  <c:v>1.83772268236293E-15</c:v>
                </c:pt>
                <c:pt idx="3">
                  <c:v>-14.999999999999993</c:v>
                </c:pt>
                <c:pt idx="4">
                  <c:v>-25.98076211353316</c:v>
                </c:pt>
                <c:pt idx="5">
                  <c:v>-30</c:v>
                </c:pt>
                <c:pt idx="6">
                  <c:v>-25.980762113533157</c:v>
                </c:pt>
                <c:pt idx="7">
                  <c:v>-15.000000000000014</c:v>
                </c:pt>
                <c:pt idx="8">
                  <c:v>-5.51316804708879E-15</c:v>
                </c:pt>
                <c:pt idx="9">
                  <c:v>15.000000000000004</c:v>
                </c:pt>
                <c:pt idx="10">
                  <c:v>25.980762113533153</c:v>
                </c:pt>
                <c:pt idx="11">
                  <c:v>30</c:v>
                </c:pt>
              </c:numCache>
            </c:numRef>
          </c:yVal>
          <c:smooth val="0"/>
          <c:extLst>
            <c:ext xmlns:c15="http://schemas.microsoft.com/office/drawing/2012/chart" uri="{02D57815-91ED-43cb-92C2-25804820EDAC}">
              <c15:datalabelsRange>
                <c15:f>Calculations!$AF$43:$AF$54</c15:f>
                <c15:dlblRangeCache>
                  <c:ptCount val="12"/>
                  <c:pt idx="0">
                    <c:v>30°</c:v>
                  </c:pt>
                  <c:pt idx="1">
                    <c:v>60°</c:v>
                  </c:pt>
                  <c:pt idx="2">
                    <c:v>Beam seas
from SB</c:v>
                  </c:pt>
                  <c:pt idx="3">
                    <c:v>120°</c:v>
                  </c:pt>
                  <c:pt idx="4">
                    <c:v>150°</c:v>
                  </c:pt>
                  <c:pt idx="5">
                    <c:v>Following
seas</c:v>
                  </c:pt>
                  <c:pt idx="6">
                    <c:v>210°</c:v>
                  </c:pt>
                  <c:pt idx="7">
                    <c:v>240°</c:v>
                  </c:pt>
                  <c:pt idx="8">
                    <c:v>Beam seas
from PS</c:v>
                  </c:pt>
                  <c:pt idx="9">
                    <c:v>300°</c:v>
                  </c:pt>
                  <c:pt idx="10">
                    <c:v>330°</c:v>
                  </c:pt>
                  <c:pt idx="11">
                    <c:v>Head
seas</c:v>
                  </c:pt>
                </c15:dlblRangeCache>
              </c15:datalabelsRange>
            </c:ext>
            <c:ext xmlns:c16="http://schemas.microsoft.com/office/drawing/2014/chart" uri="{C3380CC4-5D6E-409C-BE32-E72D297353CC}">
              <c16:uniqueId val="{000000A2-DBC7-4653-96FE-BF07E4BF7153}"/>
            </c:ext>
          </c:extLst>
        </c:ser>
        <c:ser>
          <c:idx val="10"/>
          <c:order val="7"/>
          <c:tx>
            <c:strRef>
              <c:f>Calculations!$AH$42</c:f>
              <c:strCache>
                <c:ptCount val="1"/>
                <c:pt idx="0">
                  <c:v>speed</c:v>
                </c:pt>
              </c:strCache>
            </c:strRef>
          </c:tx>
          <c:spPr>
            <a:ln w="25400" cap="rnd">
              <a:noFill/>
              <a:round/>
            </a:ln>
            <a:effectLst/>
          </c:spPr>
          <c:marker>
            <c:symbol val="none"/>
          </c:marker>
          <c:dLbls>
            <c:dLbl>
              <c:idx val="0"/>
              <c:tx>
                <c:rich>
                  <a:bodyPr/>
                  <a:lstStyle/>
                  <a:p>
                    <a:fld id="{C454F74D-12D5-45D8-9F69-BF82281381BC}" type="CELLRANGE">
                      <a:rPr lang="en-US"/>
                      <a:pPr/>
                      <a:t>[CELLRANGE]</a:t>
                    </a:fld>
                    <a:endParaRPr lang="en-GB"/>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A3-DBC7-4653-96FE-BF07E4BF7153}"/>
                </c:ext>
              </c:extLst>
            </c:dLbl>
            <c:dLbl>
              <c:idx val="1"/>
              <c:tx>
                <c:rich>
                  <a:bodyPr/>
                  <a:lstStyle/>
                  <a:p>
                    <a:fld id="{D6D7B418-E762-41DF-92E9-6C2515BE66A7}" type="CELLRANGE">
                      <a:rPr lang="en-US"/>
                      <a:pPr/>
                      <a:t>[CELLRANGE]</a:t>
                    </a:fld>
                    <a:endParaRPr lang="en-GB"/>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A4-DBC7-4653-96FE-BF07E4BF7153}"/>
                </c:ext>
              </c:extLst>
            </c:dLbl>
            <c:dLbl>
              <c:idx val="2"/>
              <c:tx>
                <c:rich>
                  <a:bodyPr/>
                  <a:lstStyle/>
                  <a:p>
                    <a:fld id="{713F54C4-AF7A-4ED3-B37C-C3FA86885EC2}" type="CELLRANGE">
                      <a:rPr lang="en-US"/>
                      <a:pPr/>
                      <a:t>[CELLRANGE]</a:t>
                    </a:fld>
                    <a:endParaRPr lang="en-GB"/>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A5-DBC7-4653-96FE-BF07E4BF7153}"/>
                </c:ext>
              </c:extLst>
            </c:dLbl>
            <c:dLbl>
              <c:idx val="3"/>
              <c:tx>
                <c:rich>
                  <a:bodyPr/>
                  <a:lstStyle/>
                  <a:p>
                    <a:fld id="{AAA24245-18A6-4EB2-A914-54ECBFD86A7F}" type="CELLRANGE">
                      <a:rPr lang="en-US"/>
                      <a:pPr/>
                      <a:t>[CELLRANGE]</a:t>
                    </a:fld>
                    <a:endParaRPr lang="en-GB"/>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A6-DBC7-4653-96FE-BF07E4BF7153}"/>
                </c:ext>
              </c:extLst>
            </c:dLbl>
            <c:dLbl>
              <c:idx val="4"/>
              <c:tx>
                <c:rich>
                  <a:bodyPr/>
                  <a:lstStyle/>
                  <a:p>
                    <a:fld id="{FBC61943-E9CE-449F-BC9B-C114F992EA02}" type="CELLRANGE">
                      <a:rPr lang="en-US"/>
                      <a:pPr/>
                      <a:t>[CELLRANGE]</a:t>
                    </a:fld>
                    <a:endParaRPr lang="en-GB"/>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A7-DBC7-4653-96FE-BF07E4BF7153}"/>
                </c:ext>
              </c:extLst>
            </c:dLbl>
            <c:dLbl>
              <c:idx val="5"/>
              <c:tx>
                <c:rich>
                  <a:bodyPr/>
                  <a:lstStyle/>
                  <a:p>
                    <a:fld id="{AA2B37C5-C44C-461B-90AA-92FCFB3C7988}" type="CELLRANGE">
                      <a:rPr lang="en-US"/>
                      <a:pPr/>
                      <a:t>[CELLRANGE]</a:t>
                    </a:fld>
                    <a:endParaRPr lang="en-GB"/>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A8-DBC7-4653-96FE-BF07E4BF7153}"/>
                </c:ext>
              </c:extLst>
            </c:dLbl>
            <c:spPr>
              <a:solidFill>
                <a:schemeClr val="bg2">
                  <a:lumMod val="25000"/>
                  <a:alpha val="50196"/>
                </a:schemeClr>
              </a:solid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dLblPos val="ct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xVal>
            <c:numRef>
              <c:f>Calculations!$AG$43:$AG$48</c:f>
              <c:numCache>
                <c:formatCode>General</c:formatCode>
                <c:ptCount val="6"/>
                <c:pt idx="0">
                  <c:v>0</c:v>
                </c:pt>
                <c:pt idx="1">
                  <c:v>0</c:v>
                </c:pt>
                <c:pt idx="2">
                  <c:v>0</c:v>
                </c:pt>
                <c:pt idx="3">
                  <c:v>0</c:v>
                </c:pt>
                <c:pt idx="4">
                  <c:v>0</c:v>
                </c:pt>
                <c:pt idx="5">
                  <c:v>0</c:v>
                </c:pt>
              </c:numCache>
            </c:numRef>
          </c:xVal>
          <c:yVal>
            <c:numRef>
              <c:f>Calculations!$AH$43:$AH$48</c:f>
              <c:numCache>
                <c:formatCode>General</c:formatCode>
                <c:ptCount val="6"/>
                <c:pt idx="0">
                  <c:v>0</c:v>
                </c:pt>
                <c:pt idx="1">
                  <c:v>5</c:v>
                </c:pt>
                <c:pt idx="2">
                  <c:v>10</c:v>
                </c:pt>
                <c:pt idx="3">
                  <c:v>15</c:v>
                </c:pt>
                <c:pt idx="4">
                  <c:v>20</c:v>
                </c:pt>
                <c:pt idx="5">
                  <c:v>25</c:v>
                </c:pt>
              </c:numCache>
            </c:numRef>
          </c:yVal>
          <c:smooth val="0"/>
          <c:extLst>
            <c:ext xmlns:c15="http://schemas.microsoft.com/office/drawing/2012/chart" uri="{02D57815-91ED-43cb-92C2-25804820EDAC}">
              <c15:datalabelsRange>
                <c15:f>Calculations!$AI$43:$AI$48</c15:f>
                <c15:dlblRangeCache>
                  <c:ptCount val="6"/>
                  <c:pt idx="0">
                    <c:v>0 kn</c:v>
                  </c:pt>
                  <c:pt idx="1">
                    <c:v>5 kn</c:v>
                  </c:pt>
                  <c:pt idx="2">
                    <c:v>10 kn</c:v>
                  </c:pt>
                  <c:pt idx="3">
                    <c:v>15 kn</c:v>
                  </c:pt>
                  <c:pt idx="4">
                    <c:v>20 kn</c:v>
                  </c:pt>
                  <c:pt idx="5">
                    <c:v>25 kn</c:v>
                  </c:pt>
                </c15:dlblRangeCache>
              </c15:datalabelsRange>
            </c:ext>
            <c:ext xmlns:c16="http://schemas.microsoft.com/office/drawing/2014/chart" uri="{C3380CC4-5D6E-409C-BE32-E72D297353CC}">
              <c16:uniqueId val="{000000A9-DBC7-4653-96FE-BF07E4BF7153}"/>
            </c:ext>
          </c:extLst>
        </c:ser>
        <c:ser>
          <c:idx val="6"/>
          <c:order val="8"/>
          <c:tx>
            <c:strRef>
              <c:f>Calculations!$AK$42</c:f>
              <c:strCache>
                <c:ptCount val="1"/>
                <c:pt idx="0">
                  <c:v>Wave length = Ship length</c:v>
                </c:pt>
              </c:strCache>
            </c:strRef>
          </c:tx>
          <c:spPr>
            <a:ln w="25400" cap="rnd">
              <a:solidFill>
                <a:srgbClr val="00B0F0"/>
              </a:solidFill>
              <a:prstDash val="sysDash"/>
              <a:round/>
            </a:ln>
            <a:effectLst/>
          </c:spPr>
          <c:marker>
            <c:symbol val="none"/>
          </c:marker>
          <c:xVal>
            <c:numRef>
              <c:f>Calculations!$AJ$43:$AJ$53</c:f>
              <c:numCache>
                <c:formatCode>0.0</c:formatCode>
                <c:ptCount val="11"/>
                <c:pt idx="0">
                  <c:v>0</c:v>
                </c:pt>
                <c:pt idx="1">
                  <c:v>15.123849418041663</c:v>
                </c:pt>
                <c:pt idx="3">
                  <c:v>0</c:v>
                </c:pt>
                <c:pt idx="4">
                  <c:v>15.123849418041665</c:v>
                </c:pt>
                <c:pt idx="6">
                  <c:v>0</c:v>
                </c:pt>
                <c:pt idx="7">
                  <c:v>-15.123849418041663</c:v>
                </c:pt>
                <c:pt idx="9">
                  <c:v>0</c:v>
                </c:pt>
                <c:pt idx="10">
                  <c:v>-15.123849418041665</c:v>
                </c:pt>
              </c:numCache>
            </c:numRef>
          </c:xVal>
          <c:yVal>
            <c:numRef>
              <c:f>Calculations!$AK$43:$AK$53</c:f>
              <c:numCache>
                <c:formatCode>0.0</c:formatCode>
                <c:ptCount val="11"/>
                <c:pt idx="0">
                  <c:v>0</c:v>
                </c:pt>
                <c:pt idx="1">
                  <c:v>19.906510964516126</c:v>
                </c:pt>
                <c:pt idx="3">
                  <c:v>0</c:v>
                </c:pt>
                <c:pt idx="4">
                  <c:v>-19.906510964516126</c:v>
                </c:pt>
                <c:pt idx="6">
                  <c:v>0</c:v>
                </c:pt>
                <c:pt idx="7">
                  <c:v>19.906510964516126</c:v>
                </c:pt>
                <c:pt idx="9">
                  <c:v>0</c:v>
                </c:pt>
                <c:pt idx="10">
                  <c:v>-19.906510964516126</c:v>
                </c:pt>
              </c:numCache>
            </c:numRef>
          </c:yVal>
          <c:smooth val="0"/>
          <c:extLst>
            <c:ext xmlns:c16="http://schemas.microsoft.com/office/drawing/2014/chart" uri="{C3380CC4-5D6E-409C-BE32-E72D297353CC}">
              <c16:uniqueId val="{000000AA-DBC7-4653-96FE-BF07E4BF7153}"/>
            </c:ext>
          </c:extLst>
        </c:ser>
        <c:ser>
          <c:idx val="8"/>
          <c:order val="9"/>
          <c:tx>
            <c:strRef>
              <c:f>Calculations!$AM$42</c:f>
              <c:strCache>
                <c:ptCount val="1"/>
                <c:pt idx="0">
                  <c:v>Roll period = 2 x Wave enc. period</c:v>
                </c:pt>
              </c:strCache>
            </c:strRef>
          </c:tx>
          <c:spPr>
            <a:ln w="25400" cap="rnd">
              <a:solidFill>
                <a:srgbClr val="FF0000"/>
              </a:solidFill>
              <a:prstDash val="sysDash"/>
              <a:round/>
            </a:ln>
            <a:effectLst/>
          </c:spPr>
          <c:marker>
            <c:symbol val="none"/>
          </c:marker>
          <c:xVal>
            <c:numRef>
              <c:f>Calculations!$AN$203:$AN$204</c:f>
              <c:numCache>
                <c:formatCode>0.0</c:formatCode>
                <c:ptCount val="2"/>
                <c:pt idx="0">
                  <c:v>-22.823243896970652</c:v>
                </c:pt>
                <c:pt idx="1">
                  <c:v>22.823243896970652</c:v>
                </c:pt>
              </c:numCache>
            </c:numRef>
          </c:xVal>
          <c:yVal>
            <c:numRef>
              <c:f>Calculations!$AO$203:$AO$204</c:f>
              <c:numCache>
                <c:formatCode>0.0</c:formatCode>
                <c:ptCount val="2"/>
                <c:pt idx="0">
                  <c:v>-9.8138398235294204</c:v>
                </c:pt>
                <c:pt idx="1">
                  <c:v>-9.8138398235294204</c:v>
                </c:pt>
              </c:numCache>
            </c:numRef>
          </c:yVal>
          <c:smooth val="0"/>
          <c:extLst>
            <c:ext xmlns:c16="http://schemas.microsoft.com/office/drawing/2014/chart" uri="{C3380CC4-5D6E-409C-BE32-E72D297353CC}">
              <c16:uniqueId val="{000000AB-DBC7-4653-96FE-BF07E4BF7153}"/>
            </c:ext>
          </c:extLst>
        </c:ser>
        <c:ser>
          <c:idx val="12"/>
          <c:order val="10"/>
          <c:tx>
            <c:strRef>
              <c:f>Calculations!$AQ$42</c:f>
              <c:strCache>
                <c:ptCount val="1"/>
                <c:pt idx="0">
                  <c:v>Roll period = Wave enc. period</c:v>
                </c:pt>
              </c:strCache>
            </c:strRef>
          </c:tx>
          <c:spPr>
            <a:ln w="25400" cap="rnd">
              <a:solidFill>
                <a:schemeClr val="accent2"/>
              </a:solidFill>
              <a:prstDash val="sysDash"/>
              <a:round/>
            </a:ln>
            <a:effectLst/>
          </c:spPr>
          <c:marker>
            <c:symbol val="none"/>
          </c:marker>
          <c:xVal>
            <c:numRef>
              <c:f>Calculations!$AR$203:$AR$204</c:f>
              <c:numCache>
                <c:formatCode>0.0</c:formatCode>
                <c:ptCount val="2"/>
                <c:pt idx="0">
                  <c:v>-7.2070328209161536</c:v>
                </c:pt>
                <c:pt idx="1">
                  <c:v>7.2070328209161536</c:v>
                </c:pt>
              </c:numCache>
            </c:numRef>
          </c:xVal>
          <c:yVal>
            <c:numRef>
              <c:f>Calculations!$AS$203:$AS$204</c:f>
              <c:numCache>
                <c:formatCode>0.0</c:formatCode>
                <c:ptCount val="2"/>
                <c:pt idx="0">
                  <c:v>-23.775419911764708</c:v>
                </c:pt>
                <c:pt idx="1">
                  <c:v>-23.775419911764708</c:v>
                </c:pt>
              </c:numCache>
            </c:numRef>
          </c:yVal>
          <c:smooth val="0"/>
          <c:extLst>
            <c:ext xmlns:c16="http://schemas.microsoft.com/office/drawing/2014/chart" uri="{C3380CC4-5D6E-409C-BE32-E72D297353CC}">
              <c16:uniqueId val="{000000AC-DBC7-4653-96FE-BF07E4BF7153}"/>
            </c:ext>
          </c:extLst>
        </c:ser>
        <c:ser>
          <c:idx val="13"/>
          <c:order val="11"/>
          <c:tx>
            <c:strRef>
              <c:f>Calculations!$AU$42</c:f>
              <c:strCache>
                <c:ptCount val="1"/>
                <c:pt idx="0">
                  <c:v>Risk area, Parametric roll**</c:v>
                </c:pt>
              </c:strCache>
            </c:strRef>
          </c:tx>
          <c:spPr>
            <a:ln w="25400" cap="rnd">
              <a:solidFill>
                <a:srgbClr val="FF0000"/>
              </a:solidFill>
              <a:round/>
            </a:ln>
            <a:effectLst/>
          </c:spPr>
          <c:marker>
            <c:symbol val="none"/>
          </c:marker>
          <c:xVal>
            <c:numRef>
              <c:f>Calculations!$AT$43:$AT$691</c:f>
              <c:numCache>
                <c:formatCode>0.0</c:formatCode>
                <c:ptCount val="649"/>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0.84640780441266616</c:v>
                </c:pt>
                <c:pt idx="18">
                  <c:v>1.2533548415635016</c:v>
                </c:pt>
                <c:pt idx="19">
                  <c:v>1.5729649301146755</c:v>
                </c:pt>
                <c:pt idx="20">
                  <c:v>1.8510448694914634</c:v>
                </c:pt>
                <c:pt idx="21">
                  <c:v>2.1041253934522697</c:v>
                </c:pt>
                <c:pt idx="22">
                  <c:v>2.340330822527164</c:v>
                </c:pt>
                <c:pt idx="23">
                  <c:v>2.5643286005055339</c:v>
                </c:pt>
                <c:pt idx="24">
                  <c:v>2.7790721669058316</c:v>
                </c:pt>
                <c:pt idx="25">
                  <c:v>2.9865584158644332</c:v>
                </c:pt>
                <c:pt idx="26">
                  <c:v>3.188204566659842</c:v>
                </c:pt>
                <c:pt idx="27">
                  <c:v>3.3850544561898372</c:v>
                </c:pt>
                <c:pt idx="28">
                  <c:v>3.577899818171363</c:v>
                </c:pt>
                <c:pt idx="29">
                  <c:v>3.7673556603233882</c:v>
                </c:pt>
                <c:pt idx="30">
                  <c:v>3.9539092502067716</c:v>
                </c:pt>
                <c:pt idx="31">
                  <c:v>4.1379531378896335</c:v>
                </c:pt>
                <c:pt idx="32">
                  <c:v>4.319808110190853</c:v>
                </c:pt>
                <c:pt idx="33">
                  <c:v>4.4654434882635119</c:v>
                </c:pt>
                <c:pt idx="34">
                  <c:v>4.600759957604831</c:v>
                </c:pt>
                <c:pt idx="35">
                  <c:v>4.7360764269461493</c:v>
                </c:pt>
                <c:pt idx="36">
                  <c:v>4.8713928962874675</c:v>
                </c:pt>
                <c:pt idx="37">
                  <c:v>5.0067093656287867</c:v>
                </c:pt>
                <c:pt idx="38">
                  <c:v>5.1420258349701049</c:v>
                </c:pt>
                <c:pt idx="39">
                  <c:v>5.2773423043114231</c:v>
                </c:pt>
                <c:pt idx="40">
                  <c:v>5.4126587736527423</c:v>
                </c:pt>
                <c:pt idx="41">
                  <c:v>5.5479752429940605</c:v>
                </c:pt>
                <c:pt idx="42">
                  <c:v>5.6832917123353788</c:v>
                </c:pt>
                <c:pt idx="43">
                  <c:v>5.8186081816766979</c:v>
                </c:pt>
                <c:pt idx="44">
                  <c:v>5.9539246510180162</c:v>
                </c:pt>
                <c:pt idx="45">
                  <c:v>6.0892411203593344</c:v>
                </c:pt>
                <c:pt idx="46">
                  <c:v>6.2245575897006535</c:v>
                </c:pt>
                <c:pt idx="47">
                  <c:v>6.3598740590419718</c:v>
                </c:pt>
                <c:pt idx="48">
                  <c:v>6.49519052838329</c:v>
                </c:pt>
                <c:pt idx="49">
                  <c:v>6.6305069977246092</c:v>
                </c:pt>
                <c:pt idx="50">
                  <c:v>6.7658234670659274</c:v>
                </c:pt>
                <c:pt idx="51">
                  <c:v>6.9011399364072457</c:v>
                </c:pt>
                <c:pt idx="52">
                  <c:v>7.0364564057485648</c:v>
                </c:pt>
                <c:pt idx="53">
                  <c:v>7.171772875089883</c:v>
                </c:pt>
                <c:pt idx="54">
                  <c:v>7.3070893444312013</c:v>
                </c:pt>
                <c:pt idx="55">
                  <c:v>7.4424058137725204</c:v>
                </c:pt>
                <c:pt idx="56">
                  <c:v>7.5777222831138387</c:v>
                </c:pt>
                <c:pt idx="57">
                  <c:v>7.7130387524551569</c:v>
                </c:pt>
                <c:pt idx="58">
                  <c:v>7.848355221796476</c:v>
                </c:pt>
                <c:pt idx="59">
                  <c:v>7.9836716911377943</c:v>
                </c:pt>
                <c:pt idx="60">
                  <c:v>8.1189881604791125</c:v>
                </c:pt>
                <c:pt idx="61">
                  <c:v>8.2543046298204317</c:v>
                </c:pt>
                <c:pt idx="62">
                  <c:v>8.3896210991617508</c:v>
                </c:pt>
                <c:pt idx="63">
                  <c:v>8.5249375685030682</c:v>
                </c:pt>
                <c:pt idx="64">
                  <c:v>8.6602540378443873</c:v>
                </c:pt>
                <c:pt idx="65">
                  <c:v>8.7955705071857064</c:v>
                </c:pt>
                <c:pt idx="66">
                  <c:v>8.9308869765270238</c:v>
                </c:pt>
                <c:pt idx="67">
                  <c:v>9.0662034458683429</c:v>
                </c:pt>
                <c:pt idx="68">
                  <c:v>9.2015199152096621</c:v>
                </c:pt>
                <c:pt idx="69">
                  <c:v>9.3368363845509794</c:v>
                </c:pt>
                <c:pt idx="70">
                  <c:v>9.4721528538922986</c:v>
                </c:pt>
                <c:pt idx="71">
                  <c:v>9.6074693232336177</c:v>
                </c:pt>
                <c:pt idx="72">
                  <c:v>9.742785792574935</c:v>
                </c:pt>
                <c:pt idx="73">
                  <c:v>9.8781022619162542</c:v>
                </c:pt>
                <c:pt idx="74">
                  <c:v>10.013418731257573</c:v>
                </c:pt>
                <c:pt idx="75">
                  <c:v>10.148735200598891</c:v>
                </c:pt>
                <c:pt idx="76">
                  <c:v>10.28405166994021</c:v>
                </c:pt>
                <c:pt idx="77">
                  <c:v>10.419368139281529</c:v>
                </c:pt>
                <c:pt idx="78">
                  <c:v>10.554684608622846</c:v>
                </c:pt>
                <c:pt idx="79">
                  <c:v>10.690001077964165</c:v>
                </c:pt>
                <c:pt idx="80">
                  <c:v>10.825317547305485</c:v>
                </c:pt>
                <c:pt idx="81">
                  <c:v>10.960634016646802</c:v>
                </c:pt>
                <c:pt idx="82">
                  <c:v>11.095950485988121</c:v>
                </c:pt>
                <c:pt idx="83">
                  <c:v>11.23126695532944</c:v>
                </c:pt>
                <c:pt idx="84">
                  <c:v>11.366583424670758</c:v>
                </c:pt>
                <c:pt idx="85">
                  <c:v>11.501899894012077</c:v>
                </c:pt>
                <c:pt idx="86">
                  <c:v>11.637216363353396</c:v>
                </c:pt>
                <c:pt idx="87">
                  <c:v>11.772532832694713</c:v>
                </c:pt>
                <c:pt idx="88">
                  <c:v>11.907849302036032</c:v>
                </c:pt>
                <c:pt idx="89">
                  <c:v>12.043165771377351</c:v>
                </c:pt>
                <c:pt idx="90">
                  <c:v>12.178482240718669</c:v>
                </c:pt>
                <c:pt idx="91">
                  <c:v>12.313798710059988</c:v>
                </c:pt>
                <c:pt idx="92">
                  <c:v>12.449115179401307</c:v>
                </c:pt>
                <c:pt idx="93">
                  <c:v>12.584431648742624</c:v>
                </c:pt>
                <c:pt idx="94">
                  <c:v>12.719748118083944</c:v>
                </c:pt>
                <c:pt idx="95">
                  <c:v>12.855064587425263</c:v>
                </c:pt>
                <c:pt idx="96">
                  <c:v>12.99038105676658</c:v>
                </c:pt>
                <c:pt idx="97">
                  <c:v>13.125697526107899</c:v>
                </c:pt>
                <c:pt idx="98">
                  <c:v>13.261013995449218</c:v>
                </c:pt>
                <c:pt idx="99">
                  <c:v>13.396330464790536</c:v>
                </c:pt>
                <c:pt idx="100">
                  <c:v>13.531646934131855</c:v>
                </c:pt>
                <c:pt idx="101">
                  <c:v>13.666963403473174</c:v>
                </c:pt>
                <c:pt idx="102">
                  <c:v>13.802279872814491</c:v>
                </c:pt>
                <c:pt idx="103">
                  <c:v>13.93759634215581</c:v>
                </c:pt>
                <c:pt idx="104">
                  <c:v>14.07291281149713</c:v>
                </c:pt>
                <c:pt idx="105">
                  <c:v>14.208229280838447</c:v>
                </c:pt>
                <c:pt idx="106">
                  <c:v>14.343545750179766</c:v>
                </c:pt>
                <c:pt idx="107">
                  <c:v>14.478862219521085</c:v>
                </c:pt>
                <c:pt idx="108">
                  <c:v>14.614178688862403</c:v>
                </c:pt>
                <c:pt idx="109">
                  <c:v>14.749495158203722</c:v>
                </c:pt>
                <c:pt idx="110">
                  <c:v>14.884811627545041</c:v>
                </c:pt>
                <c:pt idx="111">
                  <c:v>15.020128096886358</c:v>
                </c:pt>
                <c:pt idx="112">
                  <c:v>15.155444566227677</c:v>
                </c:pt>
                <c:pt idx="113">
                  <c:v>15.290761035568996</c:v>
                </c:pt>
                <c:pt idx="114">
                  <c:v>15.426077504910314</c:v>
                </c:pt>
                <c:pt idx="115">
                  <c:v>15.561393974251633</c:v>
                </c:pt>
                <c:pt idx="116">
                  <c:v>15.696710443592952</c:v>
                </c:pt>
                <c:pt idx="117">
                  <c:v>15.832026912934269</c:v>
                </c:pt>
                <c:pt idx="118">
                  <c:v>15.967343382275589</c:v>
                </c:pt>
                <c:pt idx="119">
                  <c:v>16.102659851616906</c:v>
                </c:pt>
                <c:pt idx="120">
                  <c:v>16.237976320958225</c:v>
                </c:pt>
                <c:pt idx="121">
                  <c:v>16.373292790299544</c:v>
                </c:pt>
                <c:pt idx="122">
                  <c:v>16.508609259640863</c:v>
                </c:pt>
                <c:pt idx="123">
                  <c:v>16.643925728982182</c:v>
                </c:pt>
                <c:pt idx="124">
                  <c:v>16.779242198323502</c:v>
                </c:pt>
                <c:pt idx="125">
                  <c:v>16.914558667664817</c:v>
                </c:pt>
                <c:pt idx="126">
                  <c:v>17.049875137006136</c:v>
                </c:pt>
                <c:pt idx="127">
                  <c:v>17.185191606347455</c:v>
                </c:pt>
                <c:pt idx="128">
                  <c:v>17.320508075688775</c:v>
                </c:pt>
                <c:pt idx="129">
                  <c:v>17.455824545030094</c:v>
                </c:pt>
                <c:pt idx="130">
                  <c:v>17.591141014371413</c:v>
                </c:pt>
                <c:pt idx="131">
                  <c:v>17.726457483712728</c:v>
                </c:pt>
                <c:pt idx="132">
                  <c:v>17.861773953054048</c:v>
                </c:pt>
                <c:pt idx="133">
                  <c:v>17.997090422395367</c:v>
                </c:pt>
                <c:pt idx="134">
                  <c:v>18.132406891736686</c:v>
                </c:pt>
                <c:pt idx="135">
                  <c:v>18.267723361078005</c:v>
                </c:pt>
                <c:pt idx="136">
                  <c:v>18.403039830419324</c:v>
                </c:pt>
                <c:pt idx="137">
                  <c:v>18.53835629976064</c:v>
                </c:pt>
                <c:pt idx="138">
                  <c:v>18.673672769101959</c:v>
                </c:pt>
                <c:pt idx="139">
                  <c:v>18.808989238443278</c:v>
                </c:pt>
                <c:pt idx="140">
                  <c:v>18.944305707784597</c:v>
                </c:pt>
                <c:pt idx="141">
                  <c:v>19.079622177125916</c:v>
                </c:pt>
                <c:pt idx="142">
                  <c:v>19.214938646467235</c:v>
                </c:pt>
                <c:pt idx="143">
                  <c:v>19.350255115808551</c:v>
                </c:pt>
                <c:pt idx="144">
                  <c:v>19.48557158514987</c:v>
                </c:pt>
                <c:pt idx="145">
                  <c:v>19.620888054491189</c:v>
                </c:pt>
                <c:pt idx="146">
                  <c:v>19.756204523832508</c:v>
                </c:pt>
                <c:pt idx="147">
                  <c:v>19.891520993173827</c:v>
                </c:pt>
                <c:pt idx="148">
                  <c:v>20.026837462515147</c:v>
                </c:pt>
                <c:pt idx="149">
                  <c:v>20.162153931856462</c:v>
                </c:pt>
                <c:pt idx="150">
                  <c:v>20.297470401197781</c:v>
                </c:pt>
                <c:pt idx="151">
                  <c:v>20.4327868705391</c:v>
                </c:pt>
                <c:pt idx="152">
                  <c:v>20.56810333988042</c:v>
                </c:pt>
                <c:pt idx="153">
                  <c:v>20.703419809221739</c:v>
                </c:pt>
                <c:pt idx="154">
                  <c:v>20.838736278563058</c:v>
                </c:pt>
                <c:pt idx="155">
                  <c:v>20.974052747904373</c:v>
                </c:pt>
                <c:pt idx="156">
                  <c:v>21.109369217245693</c:v>
                </c:pt>
                <c:pt idx="157">
                  <c:v>21.244685686587012</c:v>
                </c:pt>
                <c:pt idx="158">
                  <c:v>21.380002155928331</c:v>
                </c:pt>
                <c:pt idx="159">
                  <c:v>21.607333824421744</c:v>
                </c:pt>
                <c:pt idx="161">
                  <c:v>0.84640780441266616</c:v>
                </c:pt>
                <c:pt idx="162">
                  <c:v>-0.84640780441266616</c:v>
                </c:pt>
                <c:pt idx="164">
                  <c:v>#N/A</c:v>
                </c:pt>
                <c:pt idx="165">
                  <c:v>#N/A</c:v>
                </c:pt>
                <c:pt idx="166">
                  <c:v>#N/A</c:v>
                </c:pt>
                <c:pt idx="167">
                  <c:v>#N/A</c:v>
                </c:pt>
                <c:pt idx="168">
                  <c:v>#N/A</c:v>
                </c:pt>
                <c:pt idx="169">
                  <c:v>#N/A</c:v>
                </c:pt>
                <c:pt idx="170">
                  <c:v>#N/A</c:v>
                </c:pt>
                <c:pt idx="171">
                  <c:v>#N/A</c:v>
                </c:pt>
                <c:pt idx="172">
                  <c:v>#N/A</c:v>
                </c:pt>
                <c:pt idx="173">
                  <c:v>#N/A</c:v>
                </c:pt>
                <c:pt idx="174">
                  <c:v>#N/A</c:v>
                </c:pt>
                <c:pt idx="175">
                  <c:v>#N/A</c:v>
                </c:pt>
                <c:pt idx="176">
                  <c:v>#N/A</c:v>
                </c:pt>
                <c:pt idx="177">
                  <c:v>#N/A</c:v>
                </c:pt>
                <c:pt idx="178">
                  <c:v>#N/A</c:v>
                </c:pt>
                <c:pt idx="179">
                  <c:v>#N/A</c:v>
                </c:pt>
                <c:pt idx="180">
                  <c:v>#N/A</c:v>
                </c:pt>
                <c:pt idx="181">
                  <c:v>#N/A</c:v>
                </c:pt>
                <c:pt idx="182">
                  <c:v>#N/A</c:v>
                </c:pt>
                <c:pt idx="183">
                  <c:v>#N/A</c:v>
                </c:pt>
                <c:pt idx="184">
                  <c:v>#N/A</c:v>
                </c:pt>
                <c:pt idx="185">
                  <c:v>#N/A</c:v>
                </c:pt>
                <c:pt idx="186">
                  <c:v>#N/A</c:v>
                </c:pt>
                <c:pt idx="187">
                  <c:v>#N/A</c:v>
                </c:pt>
                <c:pt idx="188">
                  <c:v>#N/A</c:v>
                </c:pt>
                <c:pt idx="189">
                  <c:v>#N/A</c:v>
                </c:pt>
                <c:pt idx="190">
                  <c:v>#N/A</c:v>
                </c:pt>
                <c:pt idx="191">
                  <c:v>#N/A</c:v>
                </c:pt>
                <c:pt idx="192">
                  <c:v>#N/A</c:v>
                </c:pt>
                <c:pt idx="193">
                  <c:v>#N/A</c:v>
                </c:pt>
                <c:pt idx="194">
                  <c:v>#N/A</c:v>
                </c:pt>
                <c:pt idx="195">
                  <c:v>#N/A</c:v>
                </c:pt>
                <c:pt idx="196">
                  <c:v>#N/A</c:v>
                </c:pt>
                <c:pt idx="197">
                  <c:v>#N/A</c:v>
                </c:pt>
                <c:pt idx="198">
                  <c:v>#N/A</c:v>
                </c:pt>
                <c:pt idx="199">
                  <c:v>#N/A</c:v>
                </c:pt>
                <c:pt idx="200">
                  <c:v>#N/A</c:v>
                </c:pt>
                <c:pt idx="201">
                  <c:v>#N/A</c:v>
                </c:pt>
                <c:pt idx="202">
                  <c:v>#N/A</c:v>
                </c:pt>
                <c:pt idx="203">
                  <c:v>#N/A</c:v>
                </c:pt>
                <c:pt idx="204">
                  <c:v>#N/A</c:v>
                </c:pt>
                <c:pt idx="205">
                  <c:v>#N/A</c:v>
                </c:pt>
                <c:pt idx="206">
                  <c:v>#N/A</c:v>
                </c:pt>
                <c:pt idx="207">
                  <c:v>#N/A</c:v>
                </c:pt>
                <c:pt idx="208">
                  <c:v>#N/A</c:v>
                </c:pt>
                <c:pt idx="209">
                  <c:v>#N/A</c:v>
                </c:pt>
                <c:pt idx="210">
                  <c:v>#N/A</c:v>
                </c:pt>
                <c:pt idx="211">
                  <c:v>#N/A</c:v>
                </c:pt>
                <c:pt idx="212">
                  <c:v>#N/A</c:v>
                </c:pt>
                <c:pt idx="213">
                  <c:v>#N/A</c:v>
                </c:pt>
                <c:pt idx="214">
                  <c:v>#N/A</c:v>
                </c:pt>
                <c:pt idx="215">
                  <c:v>#N/A</c:v>
                </c:pt>
                <c:pt idx="216">
                  <c:v>#N/A</c:v>
                </c:pt>
                <c:pt idx="217">
                  <c:v>#N/A</c:v>
                </c:pt>
                <c:pt idx="218">
                  <c:v>#N/A</c:v>
                </c:pt>
                <c:pt idx="219">
                  <c:v>#N/A</c:v>
                </c:pt>
                <c:pt idx="220">
                  <c:v>#N/A</c:v>
                </c:pt>
                <c:pt idx="221">
                  <c:v>#N/A</c:v>
                </c:pt>
                <c:pt idx="222">
                  <c:v>#N/A</c:v>
                </c:pt>
                <c:pt idx="223">
                  <c:v>#N/A</c:v>
                </c:pt>
                <c:pt idx="224">
                  <c:v>#N/A</c:v>
                </c:pt>
                <c:pt idx="225">
                  <c:v>#N/A</c:v>
                </c:pt>
                <c:pt idx="226">
                  <c:v>#N/A</c:v>
                </c:pt>
                <c:pt idx="227">
                  <c:v>#N/A</c:v>
                </c:pt>
                <c:pt idx="228">
                  <c:v>#N/A</c:v>
                </c:pt>
                <c:pt idx="229">
                  <c:v>#N/A</c:v>
                </c:pt>
                <c:pt idx="230">
                  <c:v>#N/A</c:v>
                </c:pt>
                <c:pt idx="231">
                  <c:v>#N/A</c:v>
                </c:pt>
                <c:pt idx="232">
                  <c:v>#N/A</c:v>
                </c:pt>
                <c:pt idx="233">
                  <c:v>#N/A</c:v>
                </c:pt>
                <c:pt idx="234">
                  <c:v>#N/A</c:v>
                </c:pt>
                <c:pt idx="235">
                  <c:v>#N/A</c:v>
                </c:pt>
                <c:pt idx="236">
                  <c:v>#N/A</c:v>
                </c:pt>
                <c:pt idx="237">
                  <c:v>#N/A</c:v>
                </c:pt>
                <c:pt idx="238">
                  <c:v>#N/A</c:v>
                </c:pt>
                <c:pt idx="239">
                  <c:v>#N/A</c:v>
                </c:pt>
                <c:pt idx="240">
                  <c:v>#N/A</c:v>
                </c:pt>
                <c:pt idx="241">
                  <c:v>#N/A</c:v>
                </c:pt>
                <c:pt idx="242">
                  <c:v>#N/A</c:v>
                </c:pt>
                <c:pt idx="243">
                  <c:v>#N/A</c:v>
                </c:pt>
                <c:pt idx="244">
                  <c:v>#N/A</c:v>
                </c:pt>
                <c:pt idx="245">
                  <c:v>#N/A</c:v>
                </c:pt>
                <c:pt idx="246">
                  <c:v>#N/A</c:v>
                </c:pt>
                <c:pt idx="247">
                  <c:v>#N/A</c:v>
                </c:pt>
                <c:pt idx="248">
                  <c:v>#N/A</c:v>
                </c:pt>
                <c:pt idx="249">
                  <c:v>#N/A</c:v>
                </c:pt>
                <c:pt idx="250">
                  <c:v>#N/A</c:v>
                </c:pt>
                <c:pt idx="251">
                  <c:v>#N/A</c:v>
                </c:pt>
                <c:pt idx="252">
                  <c:v>#N/A</c:v>
                </c:pt>
                <c:pt idx="253">
                  <c:v>#N/A</c:v>
                </c:pt>
                <c:pt idx="254">
                  <c:v>#N/A</c:v>
                </c:pt>
                <c:pt idx="255">
                  <c:v>#N/A</c:v>
                </c:pt>
                <c:pt idx="256">
                  <c:v>#N/A</c:v>
                </c:pt>
                <c:pt idx="257">
                  <c:v>#N/A</c:v>
                </c:pt>
                <c:pt idx="258">
                  <c:v>#N/A</c:v>
                </c:pt>
                <c:pt idx="259">
                  <c:v>#N/A</c:v>
                </c:pt>
                <c:pt idx="260">
                  <c:v>#N/A</c:v>
                </c:pt>
                <c:pt idx="261">
                  <c:v>#N/A</c:v>
                </c:pt>
                <c:pt idx="262">
                  <c:v>#N/A</c:v>
                </c:pt>
                <c:pt idx="263">
                  <c:v>#N/A</c:v>
                </c:pt>
                <c:pt idx="264">
                  <c:v>#N/A</c:v>
                </c:pt>
                <c:pt idx="265">
                  <c:v>#N/A</c:v>
                </c:pt>
                <c:pt idx="266">
                  <c:v>0.58532792955145574</c:v>
                </c:pt>
                <c:pt idx="267">
                  <c:v>2.3124643992098832</c:v>
                </c:pt>
                <c:pt idx="268">
                  <c:v>3.225089539084609</c:v>
                </c:pt>
                <c:pt idx="269">
                  <c:v>3.937479091704859</c:v>
                </c:pt>
                <c:pt idx="270">
                  <c:v>4.5447891903929998</c:v>
                </c:pt>
                <c:pt idx="271">
                  <c:v>5.0848111172012089</c:v>
                </c:pt>
                <c:pt idx="272">
                  <c:v>5.5771253827678198</c:v>
                </c:pt>
                <c:pt idx="273">
                  <c:v>6.033421839852819</c:v>
                </c:pt>
                <c:pt idx="274">
                  <c:v>6.4613356811972791</c:v>
                </c:pt>
                <c:pt idx="275">
                  <c:v>6.8661755437516341</c:v>
                </c:pt>
                <c:pt idx="276">
                  <c:v>7.2518068462358398</c:v>
                </c:pt>
                <c:pt idx="277">
                  <c:v>7.6211460160275797</c:v>
                </c:pt>
                <c:pt idx="278">
                  <c:v>7.9764565306352022</c:v>
                </c:pt>
                <c:pt idx="279">
                  <c:v>8.3195359905233239</c:v>
                </c:pt>
                <c:pt idx="280">
                  <c:v>8.6518395463111251</c:v>
                </c:pt>
                <c:pt idx="281">
                  <c:v>8.974564284555159</c:v>
                </c:pt>
                <c:pt idx="282">
                  <c:v>9.2887086715599541</c:v>
                </c:pt>
                <c:pt idx="283">
                  <c:v>9.5951155072574768</c:v>
                </c:pt>
                <c:pt idx="284">
                  <c:v>9.8945036527919346</c:v>
                </c:pt>
                <c:pt idx="285">
                  <c:v>10.187491918898042</c:v>
                </c:pt>
                <c:pt idx="286">
                  <c:v>10.474617357455742</c:v>
                </c:pt>
                <c:pt idx="287">
                  <c:v>10.756349478220431</c:v>
                </c:pt>
                <c:pt idx="288">
                  <c:v>11.033101446787883</c:v>
                </c:pt>
                <c:pt idx="289">
                  <c:v>11.305239011078585</c:v>
                </c:pt>
                <c:pt idx="290">
                  <c:v>11.573087694522711</c:v>
                </c:pt>
                <c:pt idx="291">
                  <c:v>11.836938649735961</c:v>
                </c:pt>
                <c:pt idx="292">
                  <c:v>12.097053465001842</c:v>
                </c:pt>
                <c:pt idx="293">
                  <c:v>12.353668143414451</c:v>
                </c:pt>
                <c:pt idx="294">
                  <c:v>12.606996422031424</c:v>
                </c:pt>
                <c:pt idx="295">
                  <c:v>12.857232559832346</c:v>
                </c:pt>
                <c:pt idx="296">
                  <c:v>13.104553694617493</c:v>
                </c:pt>
                <c:pt idx="297">
                  <c:v>13.349121847433002</c:v>
                </c:pt>
                <c:pt idx="298">
                  <c:v>13.591085636736787</c:v>
                </c:pt>
                <c:pt idx="299">
                  <c:v>13.830581751958697</c:v>
                </c:pt>
                <c:pt idx="300">
                  <c:v>14.067736226383866</c:v>
                </c:pt>
                <c:pt idx="301">
                  <c:v>14.302665541695809</c:v>
                </c:pt>
                <c:pt idx="302">
                  <c:v>14.535477590540774</c:v>
                </c:pt>
                <c:pt idx="303">
                  <c:v>14.766272518737189</c:v>
                </c:pt>
                <c:pt idx="304">
                  <c:v>14.995143464972692</c:v>
                </c:pt>
                <c:pt idx="305">
                  <c:v>15.222177212790974</c:v>
                </c:pt>
                <c:pt idx="306">
                  <c:v>15.447454767213694</c:v>
                </c:pt>
                <c:pt idx="307">
                  <c:v>15.671051866343017</c:v>
                </c:pt>
                <c:pt idx="308">
                  <c:v>15.89303943665632</c:v>
                </c:pt>
                <c:pt idx="309">
                  <c:v>16.113483999359453</c:v>
                </c:pt>
                <c:pt idx="310">
                  <c:v>16.332448034055187</c:v>
                </c:pt>
                <c:pt idx="311">
                  <c:v>16.549990305060998</c:v>
                </c:pt>
                <c:pt idx="312">
                  <c:v>16.766166154941708</c:v>
                </c:pt>
                <c:pt idx="313">
                  <c:v>16.981027769178553</c:v>
                </c:pt>
                <c:pt idx="314">
                  <c:v>17.194624415354731</c:v>
                </c:pt>
                <c:pt idx="315">
                  <c:v>17.407002659780719</c:v>
                </c:pt>
                <c:pt idx="316">
                  <c:v>17.618206564094795</c:v>
                </c:pt>
                <c:pt idx="317">
                  <c:v>17.828277864045447</c:v>
                </c:pt>
                <c:pt idx="318">
                  <c:v>18.037256132380918</c:v>
                </c:pt>
                <c:pt idx="319">
                  <c:v>18.245178927530777</c:v>
                </c:pt>
                <c:pt idx="320">
                  <c:v>18.452081929557789</c:v>
                </c:pt>
                <c:pt idx="321">
                  <c:v>18.657999064680361</c:v>
                </c:pt>
                <c:pt idx="322">
                  <c:v>18.86296261951216</c:v>
                </c:pt>
                <c:pt idx="323">
                  <c:v>19.148547762858257</c:v>
                </c:pt>
                <c:pt idx="325">
                  <c:v>0.58532792955145574</c:v>
                </c:pt>
                <c:pt idx="326">
                  <c:v>-0.58532792955145574</c:v>
                </c:pt>
                <c:pt idx="328">
                  <c:v>#N/A</c:v>
                </c:pt>
                <c:pt idx="329">
                  <c:v>#N/A</c:v>
                </c:pt>
                <c:pt idx="330">
                  <c:v>#N/A</c:v>
                </c:pt>
                <c:pt idx="331">
                  <c:v>#N/A</c:v>
                </c:pt>
                <c:pt idx="332">
                  <c:v>#N/A</c:v>
                </c:pt>
                <c:pt idx="333">
                  <c:v>#N/A</c:v>
                </c:pt>
                <c:pt idx="334">
                  <c:v>#N/A</c:v>
                </c:pt>
                <c:pt idx="335">
                  <c:v>#N/A</c:v>
                </c:pt>
                <c:pt idx="336">
                  <c:v>#N/A</c:v>
                </c:pt>
                <c:pt idx="337">
                  <c:v>#N/A</c:v>
                </c:pt>
                <c:pt idx="338">
                  <c:v>#N/A</c:v>
                </c:pt>
                <c:pt idx="339">
                  <c:v>#N/A</c:v>
                </c:pt>
                <c:pt idx="340">
                  <c:v>#N/A</c:v>
                </c:pt>
                <c:pt idx="341">
                  <c:v>#N/A</c:v>
                </c:pt>
                <c:pt idx="342">
                  <c:v>#N/A</c:v>
                </c:pt>
                <c:pt idx="343">
                  <c:v>#N/A</c:v>
                </c:pt>
                <c:pt idx="344">
                  <c:v>#N/A</c:v>
                </c:pt>
                <c:pt idx="345">
                  <c:v>-0.84640780441266616</c:v>
                </c:pt>
                <c:pt idx="346">
                  <c:v>-1.2533548415635016</c:v>
                </c:pt>
                <c:pt idx="347">
                  <c:v>-1.5729649301146755</c:v>
                </c:pt>
                <c:pt idx="348">
                  <c:v>-1.8510448694914634</c:v>
                </c:pt>
                <c:pt idx="349">
                  <c:v>-2.1041253934522697</c:v>
                </c:pt>
                <c:pt idx="350">
                  <c:v>-2.340330822527164</c:v>
                </c:pt>
                <c:pt idx="351">
                  <c:v>-2.5643286005055339</c:v>
                </c:pt>
                <c:pt idx="352">
                  <c:v>-2.7790721669058316</c:v>
                </c:pt>
                <c:pt idx="353">
                  <c:v>-2.9865584158644332</c:v>
                </c:pt>
                <c:pt idx="354">
                  <c:v>-3.188204566659842</c:v>
                </c:pt>
                <c:pt idx="355">
                  <c:v>-3.3850544561898372</c:v>
                </c:pt>
                <c:pt idx="356">
                  <c:v>-3.577899818171363</c:v>
                </c:pt>
                <c:pt idx="357">
                  <c:v>-3.7673556603233882</c:v>
                </c:pt>
                <c:pt idx="358">
                  <c:v>-3.9539092502067716</c:v>
                </c:pt>
                <c:pt idx="359">
                  <c:v>-4.1379531378896335</c:v>
                </c:pt>
                <c:pt idx="360">
                  <c:v>-4.319808110190853</c:v>
                </c:pt>
                <c:pt idx="361">
                  <c:v>-4.4654434882635119</c:v>
                </c:pt>
                <c:pt idx="362">
                  <c:v>-4.600759957604831</c:v>
                </c:pt>
                <c:pt idx="363">
                  <c:v>-4.7360764269461493</c:v>
                </c:pt>
                <c:pt idx="364">
                  <c:v>-4.8713928962874675</c:v>
                </c:pt>
                <c:pt idx="365">
                  <c:v>-5.0067093656287867</c:v>
                </c:pt>
                <c:pt idx="366">
                  <c:v>-5.1420258349701049</c:v>
                </c:pt>
                <c:pt idx="367">
                  <c:v>-5.2773423043114231</c:v>
                </c:pt>
                <c:pt idx="368">
                  <c:v>-5.4126587736527423</c:v>
                </c:pt>
                <c:pt idx="369">
                  <c:v>-5.5479752429940605</c:v>
                </c:pt>
                <c:pt idx="370">
                  <c:v>-5.6832917123353788</c:v>
                </c:pt>
                <c:pt idx="371">
                  <c:v>-5.8186081816766979</c:v>
                </c:pt>
                <c:pt idx="372">
                  <c:v>-5.9539246510180162</c:v>
                </c:pt>
                <c:pt idx="373">
                  <c:v>-6.0892411203593344</c:v>
                </c:pt>
                <c:pt idx="374">
                  <c:v>-6.2245575897006535</c:v>
                </c:pt>
                <c:pt idx="375">
                  <c:v>-6.3598740590419718</c:v>
                </c:pt>
                <c:pt idx="376">
                  <c:v>-6.49519052838329</c:v>
                </c:pt>
                <c:pt idx="377">
                  <c:v>-6.6305069977246092</c:v>
                </c:pt>
                <c:pt idx="378">
                  <c:v>-6.7658234670659274</c:v>
                </c:pt>
                <c:pt idx="379">
                  <c:v>-6.9011399364072457</c:v>
                </c:pt>
                <c:pt idx="380">
                  <c:v>-7.0364564057485648</c:v>
                </c:pt>
                <c:pt idx="381">
                  <c:v>-7.171772875089883</c:v>
                </c:pt>
                <c:pt idx="382">
                  <c:v>-7.3070893444312013</c:v>
                </c:pt>
                <c:pt idx="383">
                  <c:v>-7.4424058137725204</c:v>
                </c:pt>
                <c:pt idx="384">
                  <c:v>-7.5777222831138387</c:v>
                </c:pt>
                <c:pt idx="385">
                  <c:v>-7.7130387524551569</c:v>
                </c:pt>
                <c:pt idx="386">
                  <c:v>-7.848355221796476</c:v>
                </c:pt>
                <c:pt idx="387">
                  <c:v>-7.9836716911377943</c:v>
                </c:pt>
                <c:pt idx="388">
                  <c:v>-8.1189881604791125</c:v>
                </c:pt>
                <c:pt idx="389">
                  <c:v>-8.2543046298204317</c:v>
                </c:pt>
                <c:pt idx="390">
                  <c:v>-8.3896210991617508</c:v>
                </c:pt>
                <c:pt idx="391">
                  <c:v>-8.5249375685030682</c:v>
                </c:pt>
                <c:pt idx="392">
                  <c:v>-8.6602540378443873</c:v>
                </c:pt>
                <c:pt idx="393">
                  <c:v>-8.7955705071857064</c:v>
                </c:pt>
                <c:pt idx="394">
                  <c:v>-8.9308869765270238</c:v>
                </c:pt>
                <c:pt idx="395">
                  <c:v>-9.0662034458683429</c:v>
                </c:pt>
                <c:pt idx="396">
                  <c:v>-9.2015199152096621</c:v>
                </c:pt>
                <c:pt idx="397">
                  <c:v>-9.3368363845509794</c:v>
                </c:pt>
                <c:pt idx="398">
                  <c:v>-9.4721528538922986</c:v>
                </c:pt>
                <c:pt idx="399">
                  <c:v>-9.6074693232336177</c:v>
                </c:pt>
                <c:pt idx="400">
                  <c:v>-9.742785792574935</c:v>
                </c:pt>
                <c:pt idx="401">
                  <c:v>-9.8781022619162542</c:v>
                </c:pt>
                <c:pt idx="402">
                  <c:v>-10.013418731257573</c:v>
                </c:pt>
                <c:pt idx="403">
                  <c:v>-10.148735200598891</c:v>
                </c:pt>
                <c:pt idx="404">
                  <c:v>-10.28405166994021</c:v>
                </c:pt>
                <c:pt idx="405">
                  <c:v>-10.419368139281529</c:v>
                </c:pt>
                <c:pt idx="406">
                  <c:v>-10.554684608622846</c:v>
                </c:pt>
                <c:pt idx="407">
                  <c:v>-10.690001077964165</c:v>
                </c:pt>
                <c:pt idx="408">
                  <c:v>-10.825317547305485</c:v>
                </c:pt>
                <c:pt idx="409">
                  <c:v>-10.960634016646802</c:v>
                </c:pt>
                <c:pt idx="410">
                  <c:v>-11.095950485988121</c:v>
                </c:pt>
                <c:pt idx="411">
                  <c:v>-11.23126695532944</c:v>
                </c:pt>
                <c:pt idx="412">
                  <c:v>-11.366583424670758</c:v>
                </c:pt>
                <c:pt idx="413">
                  <c:v>-11.501899894012077</c:v>
                </c:pt>
                <c:pt idx="414">
                  <c:v>-11.637216363353396</c:v>
                </c:pt>
                <c:pt idx="415">
                  <c:v>-11.772532832694713</c:v>
                </c:pt>
                <c:pt idx="416">
                  <c:v>-11.907849302036032</c:v>
                </c:pt>
                <c:pt idx="417">
                  <c:v>-12.043165771377351</c:v>
                </c:pt>
                <c:pt idx="418">
                  <c:v>-12.178482240718669</c:v>
                </c:pt>
                <c:pt idx="419">
                  <c:v>-12.313798710059988</c:v>
                </c:pt>
                <c:pt idx="420">
                  <c:v>-12.449115179401307</c:v>
                </c:pt>
                <c:pt idx="421">
                  <c:v>-12.584431648742624</c:v>
                </c:pt>
                <c:pt idx="422">
                  <c:v>-12.719748118083944</c:v>
                </c:pt>
                <c:pt idx="423">
                  <c:v>-12.855064587425263</c:v>
                </c:pt>
                <c:pt idx="424">
                  <c:v>-12.99038105676658</c:v>
                </c:pt>
                <c:pt idx="425">
                  <c:v>-13.125697526107899</c:v>
                </c:pt>
                <c:pt idx="426">
                  <c:v>-13.261013995449218</c:v>
                </c:pt>
                <c:pt idx="427">
                  <c:v>-13.396330464790536</c:v>
                </c:pt>
                <c:pt idx="428">
                  <c:v>-13.531646934131855</c:v>
                </c:pt>
                <c:pt idx="429">
                  <c:v>-13.666963403473174</c:v>
                </c:pt>
                <c:pt idx="430">
                  <c:v>-13.802279872814491</c:v>
                </c:pt>
                <c:pt idx="431">
                  <c:v>-13.93759634215581</c:v>
                </c:pt>
                <c:pt idx="432">
                  <c:v>-14.07291281149713</c:v>
                </c:pt>
                <c:pt idx="433">
                  <c:v>-14.208229280838447</c:v>
                </c:pt>
                <c:pt idx="434">
                  <c:v>-14.343545750179766</c:v>
                </c:pt>
                <c:pt idx="435">
                  <c:v>-14.478862219521085</c:v>
                </c:pt>
                <c:pt idx="436">
                  <c:v>-14.614178688862403</c:v>
                </c:pt>
                <c:pt idx="437">
                  <c:v>-14.749495158203722</c:v>
                </c:pt>
                <c:pt idx="438">
                  <c:v>-14.884811627545041</c:v>
                </c:pt>
                <c:pt idx="439">
                  <c:v>-15.020128096886358</c:v>
                </c:pt>
                <c:pt idx="440">
                  <c:v>-15.155444566227677</c:v>
                </c:pt>
                <c:pt idx="441">
                  <c:v>-15.290761035568996</c:v>
                </c:pt>
                <c:pt idx="442">
                  <c:v>-15.426077504910314</c:v>
                </c:pt>
                <c:pt idx="443">
                  <c:v>-15.561393974251633</c:v>
                </c:pt>
                <c:pt idx="444">
                  <c:v>-15.696710443592952</c:v>
                </c:pt>
                <c:pt idx="445">
                  <c:v>-15.832026912934269</c:v>
                </c:pt>
                <c:pt idx="446">
                  <c:v>-15.967343382275589</c:v>
                </c:pt>
                <c:pt idx="447">
                  <c:v>-16.102659851616906</c:v>
                </c:pt>
                <c:pt idx="448">
                  <c:v>-16.237976320958225</c:v>
                </c:pt>
                <c:pt idx="449">
                  <c:v>-16.373292790299544</c:v>
                </c:pt>
                <c:pt idx="450">
                  <c:v>-16.508609259640863</c:v>
                </c:pt>
                <c:pt idx="451">
                  <c:v>-16.643925728982182</c:v>
                </c:pt>
                <c:pt idx="452">
                  <c:v>-16.779242198323502</c:v>
                </c:pt>
                <c:pt idx="453">
                  <c:v>-16.914558667664817</c:v>
                </c:pt>
                <c:pt idx="454">
                  <c:v>-17.049875137006136</c:v>
                </c:pt>
                <c:pt idx="455">
                  <c:v>-17.185191606347455</c:v>
                </c:pt>
                <c:pt idx="456">
                  <c:v>-17.320508075688775</c:v>
                </c:pt>
                <c:pt idx="457">
                  <c:v>-17.455824545030094</c:v>
                </c:pt>
                <c:pt idx="458">
                  <c:v>-17.591141014371413</c:v>
                </c:pt>
                <c:pt idx="459">
                  <c:v>-17.726457483712728</c:v>
                </c:pt>
                <c:pt idx="460">
                  <c:v>-17.861773953054048</c:v>
                </c:pt>
                <c:pt idx="461">
                  <c:v>-17.997090422395367</c:v>
                </c:pt>
                <c:pt idx="462">
                  <c:v>-18.132406891736686</c:v>
                </c:pt>
                <c:pt idx="463">
                  <c:v>-18.267723361078005</c:v>
                </c:pt>
                <c:pt idx="464">
                  <c:v>-18.403039830419324</c:v>
                </c:pt>
                <c:pt idx="465">
                  <c:v>-18.53835629976064</c:v>
                </c:pt>
                <c:pt idx="466">
                  <c:v>-18.673672769101959</c:v>
                </c:pt>
                <c:pt idx="467">
                  <c:v>-18.808989238443278</c:v>
                </c:pt>
                <c:pt idx="468">
                  <c:v>-18.944305707784597</c:v>
                </c:pt>
                <c:pt idx="469">
                  <c:v>-19.079622177125916</c:v>
                </c:pt>
                <c:pt idx="470">
                  <c:v>-19.214938646467235</c:v>
                </c:pt>
                <c:pt idx="471">
                  <c:v>-19.350255115808551</c:v>
                </c:pt>
                <c:pt idx="472">
                  <c:v>-19.48557158514987</c:v>
                </c:pt>
                <c:pt idx="473">
                  <c:v>-19.620888054491189</c:v>
                </c:pt>
                <c:pt idx="474">
                  <c:v>-19.756204523832508</c:v>
                </c:pt>
                <c:pt idx="475">
                  <c:v>-19.891520993173827</c:v>
                </c:pt>
                <c:pt idx="476">
                  <c:v>-20.026837462515147</c:v>
                </c:pt>
                <c:pt idx="477">
                  <c:v>-20.162153931856462</c:v>
                </c:pt>
                <c:pt idx="478">
                  <c:v>-20.297470401197781</c:v>
                </c:pt>
                <c:pt idx="479">
                  <c:v>-20.4327868705391</c:v>
                </c:pt>
                <c:pt idx="480">
                  <c:v>-20.56810333988042</c:v>
                </c:pt>
                <c:pt idx="481">
                  <c:v>-20.703419809221739</c:v>
                </c:pt>
                <c:pt idx="482">
                  <c:v>-20.838736278563058</c:v>
                </c:pt>
                <c:pt idx="483">
                  <c:v>-20.974052747904373</c:v>
                </c:pt>
                <c:pt idx="484">
                  <c:v>-21.109369217245693</c:v>
                </c:pt>
                <c:pt idx="485">
                  <c:v>-21.244685686587012</c:v>
                </c:pt>
                <c:pt idx="486">
                  <c:v>-21.380002155928331</c:v>
                </c:pt>
                <c:pt idx="487">
                  <c:v>-21.607333824421744</c:v>
                </c:pt>
                <c:pt idx="489">
                  <c:v>#N/A</c:v>
                </c:pt>
                <c:pt idx="490">
                  <c:v>#N/A</c:v>
                </c:pt>
                <c:pt idx="491">
                  <c:v>#N/A</c:v>
                </c:pt>
                <c:pt idx="492">
                  <c:v>#N/A</c:v>
                </c:pt>
                <c:pt idx="493">
                  <c:v>#N/A</c:v>
                </c:pt>
                <c:pt idx="494">
                  <c:v>#N/A</c:v>
                </c:pt>
                <c:pt idx="495">
                  <c:v>#N/A</c:v>
                </c:pt>
                <c:pt idx="496">
                  <c:v>#N/A</c:v>
                </c:pt>
                <c:pt idx="497">
                  <c:v>#N/A</c:v>
                </c:pt>
                <c:pt idx="498">
                  <c:v>#N/A</c:v>
                </c:pt>
                <c:pt idx="499">
                  <c:v>#N/A</c:v>
                </c:pt>
                <c:pt idx="500">
                  <c:v>#N/A</c:v>
                </c:pt>
                <c:pt idx="501">
                  <c:v>#N/A</c:v>
                </c:pt>
                <c:pt idx="502">
                  <c:v>#N/A</c:v>
                </c:pt>
                <c:pt idx="503">
                  <c:v>#N/A</c:v>
                </c:pt>
                <c:pt idx="504">
                  <c:v>#N/A</c:v>
                </c:pt>
                <c:pt idx="505">
                  <c:v>#N/A</c:v>
                </c:pt>
                <c:pt idx="506">
                  <c:v>#N/A</c:v>
                </c:pt>
                <c:pt idx="507">
                  <c:v>#N/A</c:v>
                </c:pt>
                <c:pt idx="508">
                  <c:v>#N/A</c:v>
                </c:pt>
                <c:pt idx="509">
                  <c:v>#N/A</c:v>
                </c:pt>
                <c:pt idx="510">
                  <c:v>#N/A</c:v>
                </c:pt>
                <c:pt idx="511">
                  <c:v>#N/A</c:v>
                </c:pt>
                <c:pt idx="512">
                  <c:v>#N/A</c:v>
                </c:pt>
                <c:pt idx="513">
                  <c:v>#N/A</c:v>
                </c:pt>
                <c:pt idx="514">
                  <c:v>#N/A</c:v>
                </c:pt>
                <c:pt idx="515">
                  <c:v>#N/A</c:v>
                </c:pt>
                <c:pt idx="516">
                  <c:v>#N/A</c:v>
                </c:pt>
                <c:pt idx="517">
                  <c:v>#N/A</c:v>
                </c:pt>
                <c:pt idx="518">
                  <c:v>#N/A</c:v>
                </c:pt>
                <c:pt idx="519">
                  <c:v>#N/A</c:v>
                </c:pt>
                <c:pt idx="520">
                  <c:v>#N/A</c:v>
                </c:pt>
                <c:pt idx="521">
                  <c:v>#N/A</c:v>
                </c:pt>
                <c:pt idx="522">
                  <c:v>#N/A</c:v>
                </c:pt>
                <c:pt idx="523">
                  <c:v>#N/A</c:v>
                </c:pt>
                <c:pt idx="524">
                  <c:v>#N/A</c:v>
                </c:pt>
                <c:pt idx="525">
                  <c:v>#N/A</c:v>
                </c:pt>
                <c:pt idx="526">
                  <c:v>#N/A</c:v>
                </c:pt>
                <c:pt idx="527">
                  <c:v>#N/A</c:v>
                </c:pt>
                <c:pt idx="528">
                  <c:v>#N/A</c:v>
                </c:pt>
                <c:pt idx="529">
                  <c:v>#N/A</c:v>
                </c:pt>
                <c:pt idx="530">
                  <c:v>#N/A</c:v>
                </c:pt>
                <c:pt idx="531">
                  <c:v>#N/A</c:v>
                </c:pt>
                <c:pt idx="532">
                  <c:v>#N/A</c:v>
                </c:pt>
                <c:pt idx="533">
                  <c:v>#N/A</c:v>
                </c:pt>
                <c:pt idx="534">
                  <c:v>#N/A</c:v>
                </c:pt>
                <c:pt idx="535">
                  <c:v>#N/A</c:v>
                </c:pt>
                <c:pt idx="536">
                  <c:v>#N/A</c:v>
                </c:pt>
                <c:pt idx="537">
                  <c:v>#N/A</c:v>
                </c:pt>
                <c:pt idx="538">
                  <c:v>#N/A</c:v>
                </c:pt>
                <c:pt idx="539">
                  <c:v>#N/A</c:v>
                </c:pt>
                <c:pt idx="540">
                  <c:v>#N/A</c:v>
                </c:pt>
                <c:pt idx="541">
                  <c:v>#N/A</c:v>
                </c:pt>
                <c:pt idx="542">
                  <c:v>#N/A</c:v>
                </c:pt>
                <c:pt idx="543">
                  <c:v>#N/A</c:v>
                </c:pt>
                <c:pt idx="544">
                  <c:v>#N/A</c:v>
                </c:pt>
                <c:pt idx="545">
                  <c:v>#N/A</c:v>
                </c:pt>
                <c:pt idx="546">
                  <c:v>#N/A</c:v>
                </c:pt>
                <c:pt idx="547">
                  <c:v>#N/A</c:v>
                </c:pt>
                <c:pt idx="548">
                  <c:v>#N/A</c:v>
                </c:pt>
                <c:pt idx="549">
                  <c:v>#N/A</c:v>
                </c:pt>
                <c:pt idx="550">
                  <c:v>#N/A</c:v>
                </c:pt>
                <c:pt idx="551">
                  <c:v>#N/A</c:v>
                </c:pt>
                <c:pt idx="552">
                  <c:v>#N/A</c:v>
                </c:pt>
                <c:pt idx="553">
                  <c:v>#N/A</c:v>
                </c:pt>
                <c:pt idx="554">
                  <c:v>#N/A</c:v>
                </c:pt>
                <c:pt idx="555">
                  <c:v>#N/A</c:v>
                </c:pt>
                <c:pt idx="556">
                  <c:v>#N/A</c:v>
                </c:pt>
                <c:pt idx="557">
                  <c:v>#N/A</c:v>
                </c:pt>
                <c:pt idx="558">
                  <c:v>#N/A</c:v>
                </c:pt>
                <c:pt idx="559">
                  <c:v>#N/A</c:v>
                </c:pt>
                <c:pt idx="560">
                  <c:v>#N/A</c:v>
                </c:pt>
                <c:pt idx="561">
                  <c:v>#N/A</c:v>
                </c:pt>
                <c:pt idx="562">
                  <c:v>#N/A</c:v>
                </c:pt>
                <c:pt idx="563">
                  <c:v>#N/A</c:v>
                </c:pt>
                <c:pt idx="564">
                  <c:v>#N/A</c:v>
                </c:pt>
                <c:pt idx="565">
                  <c:v>#N/A</c:v>
                </c:pt>
                <c:pt idx="566">
                  <c:v>#N/A</c:v>
                </c:pt>
                <c:pt idx="567">
                  <c:v>#N/A</c:v>
                </c:pt>
                <c:pt idx="568">
                  <c:v>#N/A</c:v>
                </c:pt>
                <c:pt idx="569">
                  <c:v>#N/A</c:v>
                </c:pt>
                <c:pt idx="570">
                  <c:v>#N/A</c:v>
                </c:pt>
                <c:pt idx="571">
                  <c:v>#N/A</c:v>
                </c:pt>
                <c:pt idx="572">
                  <c:v>#N/A</c:v>
                </c:pt>
                <c:pt idx="573">
                  <c:v>#N/A</c:v>
                </c:pt>
                <c:pt idx="574">
                  <c:v>#N/A</c:v>
                </c:pt>
                <c:pt idx="575">
                  <c:v>#N/A</c:v>
                </c:pt>
                <c:pt idx="576">
                  <c:v>#N/A</c:v>
                </c:pt>
                <c:pt idx="577">
                  <c:v>#N/A</c:v>
                </c:pt>
                <c:pt idx="578">
                  <c:v>#N/A</c:v>
                </c:pt>
                <c:pt idx="579">
                  <c:v>#N/A</c:v>
                </c:pt>
                <c:pt idx="580">
                  <c:v>#N/A</c:v>
                </c:pt>
                <c:pt idx="581">
                  <c:v>#N/A</c:v>
                </c:pt>
                <c:pt idx="582">
                  <c:v>#N/A</c:v>
                </c:pt>
                <c:pt idx="583">
                  <c:v>#N/A</c:v>
                </c:pt>
                <c:pt idx="584">
                  <c:v>#N/A</c:v>
                </c:pt>
                <c:pt idx="585">
                  <c:v>#N/A</c:v>
                </c:pt>
                <c:pt idx="586">
                  <c:v>#N/A</c:v>
                </c:pt>
                <c:pt idx="587">
                  <c:v>#N/A</c:v>
                </c:pt>
                <c:pt idx="588">
                  <c:v>#N/A</c:v>
                </c:pt>
                <c:pt idx="589">
                  <c:v>#N/A</c:v>
                </c:pt>
                <c:pt idx="590">
                  <c:v>#N/A</c:v>
                </c:pt>
                <c:pt idx="591">
                  <c:v>-0.58532792955145574</c:v>
                </c:pt>
                <c:pt idx="592">
                  <c:v>-2.3124643992098832</c:v>
                </c:pt>
                <c:pt idx="593">
                  <c:v>-3.225089539084609</c:v>
                </c:pt>
                <c:pt idx="594">
                  <c:v>-3.937479091704859</c:v>
                </c:pt>
                <c:pt idx="595">
                  <c:v>-4.5447891903929998</c:v>
                </c:pt>
                <c:pt idx="596">
                  <c:v>-5.0848111172012089</c:v>
                </c:pt>
                <c:pt idx="597">
                  <c:v>-5.5771253827678198</c:v>
                </c:pt>
                <c:pt idx="598">
                  <c:v>-6.033421839852819</c:v>
                </c:pt>
                <c:pt idx="599">
                  <c:v>-6.4613356811972791</c:v>
                </c:pt>
                <c:pt idx="600">
                  <c:v>-6.8661755437516341</c:v>
                </c:pt>
                <c:pt idx="601">
                  <c:v>-7.2518068462358398</c:v>
                </c:pt>
                <c:pt idx="602">
                  <c:v>-7.6211460160275797</c:v>
                </c:pt>
                <c:pt idx="603">
                  <c:v>-7.9764565306352022</c:v>
                </c:pt>
                <c:pt idx="604">
                  <c:v>-8.3195359905233239</c:v>
                </c:pt>
                <c:pt idx="605">
                  <c:v>-8.6518395463111251</c:v>
                </c:pt>
                <c:pt idx="606">
                  <c:v>-8.974564284555159</c:v>
                </c:pt>
                <c:pt idx="607">
                  <c:v>-9.2887086715599541</c:v>
                </c:pt>
                <c:pt idx="608">
                  <c:v>-9.5951155072574768</c:v>
                </c:pt>
                <c:pt idx="609">
                  <c:v>-9.8945036527919346</c:v>
                </c:pt>
                <c:pt idx="610">
                  <c:v>-10.187491918898042</c:v>
                </c:pt>
                <c:pt idx="611">
                  <c:v>-10.474617357455742</c:v>
                </c:pt>
                <c:pt idx="612">
                  <c:v>-10.756349478220431</c:v>
                </c:pt>
                <c:pt idx="613">
                  <c:v>-11.033101446787883</c:v>
                </c:pt>
                <c:pt idx="614">
                  <c:v>-11.305239011078585</c:v>
                </c:pt>
                <c:pt idx="615">
                  <c:v>-11.573087694522711</c:v>
                </c:pt>
                <c:pt idx="616">
                  <c:v>-11.836938649735961</c:v>
                </c:pt>
                <c:pt idx="617">
                  <c:v>-12.097053465001842</c:v>
                </c:pt>
                <c:pt idx="618">
                  <c:v>-12.353668143414451</c:v>
                </c:pt>
                <c:pt idx="619">
                  <c:v>-12.606996422031424</c:v>
                </c:pt>
                <c:pt idx="620">
                  <c:v>-12.857232559832346</c:v>
                </c:pt>
                <c:pt idx="621">
                  <c:v>-13.104553694617493</c:v>
                </c:pt>
                <c:pt idx="622">
                  <c:v>-13.349121847433002</c:v>
                </c:pt>
                <c:pt idx="623">
                  <c:v>-13.591085636736787</c:v>
                </c:pt>
                <c:pt idx="624">
                  <c:v>-13.830581751958697</c:v>
                </c:pt>
                <c:pt idx="625">
                  <c:v>-14.067736226383866</c:v>
                </c:pt>
                <c:pt idx="626">
                  <c:v>-14.302665541695809</c:v>
                </c:pt>
                <c:pt idx="627">
                  <c:v>-14.535477590540774</c:v>
                </c:pt>
                <c:pt idx="628">
                  <c:v>-14.766272518737189</c:v>
                </c:pt>
                <c:pt idx="629">
                  <c:v>-14.995143464972692</c:v>
                </c:pt>
                <c:pt idx="630">
                  <c:v>-15.222177212790974</c:v>
                </c:pt>
                <c:pt idx="631">
                  <c:v>-15.447454767213694</c:v>
                </c:pt>
                <c:pt idx="632">
                  <c:v>-15.671051866343017</c:v>
                </c:pt>
                <c:pt idx="633">
                  <c:v>-15.89303943665632</c:v>
                </c:pt>
                <c:pt idx="634">
                  <c:v>-16.113483999359453</c:v>
                </c:pt>
                <c:pt idx="635">
                  <c:v>-16.332448034055187</c:v>
                </c:pt>
                <c:pt idx="636">
                  <c:v>-16.549990305060998</c:v>
                </c:pt>
                <c:pt idx="637">
                  <c:v>-16.766166154941708</c:v>
                </c:pt>
                <c:pt idx="638">
                  <c:v>-16.981027769178553</c:v>
                </c:pt>
                <c:pt idx="639">
                  <c:v>-17.194624415354731</c:v>
                </c:pt>
                <c:pt idx="640">
                  <c:v>-17.407002659780719</c:v>
                </c:pt>
                <c:pt idx="641">
                  <c:v>-17.618206564094795</c:v>
                </c:pt>
                <c:pt idx="642">
                  <c:v>-17.828277864045447</c:v>
                </c:pt>
                <c:pt idx="643">
                  <c:v>-18.037256132380918</c:v>
                </c:pt>
                <c:pt idx="644">
                  <c:v>-18.245178927530777</c:v>
                </c:pt>
                <c:pt idx="645">
                  <c:v>-18.452081929557789</c:v>
                </c:pt>
                <c:pt idx="646">
                  <c:v>-18.657999064680361</c:v>
                </c:pt>
                <c:pt idx="647">
                  <c:v>-18.86296261951216</c:v>
                </c:pt>
                <c:pt idx="648">
                  <c:v>-19.148547762858257</c:v>
                </c:pt>
              </c:numCache>
            </c:numRef>
          </c:xVal>
          <c:yVal>
            <c:numRef>
              <c:f>Calculations!$AU$43:$AU$691</c:f>
              <c:numCache>
                <c:formatCode>0.0</c:formatCode>
                <c:ptCount val="649"/>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-2.5177882935483931</c:v>
                </c:pt>
                <c:pt idx="18">
                  <c:v>-2.5177882935483931</c:v>
                </c:pt>
                <c:pt idx="19">
                  <c:v>-2.517788293548394</c:v>
                </c:pt>
                <c:pt idx="20">
                  <c:v>-2.5177882935483935</c:v>
                </c:pt>
                <c:pt idx="21">
                  <c:v>-2.5177882935483935</c:v>
                </c:pt>
                <c:pt idx="22">
                  <c:v>-2.5177882935483926</c:v>
                </c:pt>
                <c:pt idx="23">
                  <c:v>-2.5177882935483931</c:v>
                </c:pt>
                <c:pt idx="24">
                  <c:v>-2.5177882935483926</c:v>
                </c:pt>
                <c:pt idx="25">
                  <c:v>-2.5177882935483931</c:v>
                </c:pt>
                <c:pt idx="26">
                  <c:v>-2.5177882935483935</c:v>
                </c:pt>
                <c:pt idx="27">
                  <c:v>-2.5177882935483922</c:v>
                </c:pt>
                <c:pt idx="28">
                  <c:v>-2.5177882935483926</c:v>
                </c:pt>
                <c:pt idx="29">
                  <c:v>-2.5177882935483931</c:v>
                </c:pt>
                <c:pt idx="30">
                  <c:v>-2.5177882935483922</c:v>
                </c:pt>
                <c:pt idx="31">
                  <c:v>-2.5177882935483935</c:v>
                </c:pt>
                <c:pt idx="32">
                  <c:v>-2.5177882935483935</c:v>
                </c:pt>
                <c:pt idx="33">
                  <c:v>-2.5781249999999987</c:v>
                </c:pt>
                <c:pt idx="34">
                  <c:v>-2.6562499999999987</c:v>
                </c:pt>
                <c:pt idx="35">
                  <c:v>-2.7343749999999987</c:v>
                </c:pt>
                <c:pt idx="36">
                  <c:v>-2.8124999999999987</c:v>
                </c:pt>
                <c:pt idx="37">
                  <c:v>-2.8906249999999987</c:v>
                </c:pt>
                <c:pt idx="38">
                  <c:v>-2.9687499999999987</c:v>
                </c:pt>
                <c:pt idx="39">
                  <c:v>-3.0468749999999987</c:v>
                </c:pt>
                <c:pt idx="40">
                  <c:v>-3.1249999999999987</c:v>
                </c:pt>
                <c:pt idx="41">
                  <c:v>-3.2031249999999987</c:v>
                </c:pt>
                <c:pt idx="42">
                  <c:v>-3.2812499999999987</c:v>
                </c:pt>
                <c:pt idx="43">
                  <c:v>-3.3593749999999987</c:v>
                </c:pt>
                <c:pt idx="44">
                  <c:v>-3.4374999999999987</c:v>
                </c:pt>
                <c:pt idx="45">
                  <c:v>-3.5156249999999982</c:v>
                </c:pt>
                <c:pt idx="46">
                  <c:v>-3.5937499999999982</c:v>
                </c:pt>
                <c:pt idx="47">
                  <c:v>-3.6718749999999982</c:v>
                </c:pt>
                <c:pt idx="48">
                  <c:v>-3.7499999999999982</c:v>
                </c:pt>
                <c:pt idx="49">
                  <c:v>-3.8281249999999982</c:v>
                </c:pt>
                <c:pt idx="50">
                  <c:v>-3.9062499999999982</c:v>
                </c:pt>
                <c:pt idx="51">
                  <c:v>-3.9843749999999982</c:v>
                </c:pt>
                <c:pt idx="52">
                  <c:v>-4.0624999999999982</c:v>
                </c:pt>
                <c:pt idx="53">
                  <c:v>-4.1406249999999982</c:v>
                </c:pt>
                <c:pt idx="54">
                  <c:v>-4.2187499999999982</c:v>
                </c:pt>
                <c:pt idx="55">
                  <c:v>-4.2968749999999982</c:v>
                </c:pt>
                <c:pt idx="56">
                  <c:v>-4.3749999999999982</c:v>
                </c:pt>
                <c:pt idx="57">
                  <c:v>-4.4531249999999982</c:v>
                </c:pt>
                <c:pt idx="58">
                  <c:v>-4.5312499999999982</c:v>
                </c:pt>
                <c:pt idx="59">
                  <c:v>-4.6093749999999982</c:v>
                </c:pt>
                <c:pt idx="60">
                  <c:v>-4.6874999999999982</c:v>
                </c:pt>
                <c:pt idx="61">
                  <c:v>-4.7656249999999982</c:v>
                </c:pt>
                <c:pt idx="62">
                  <c:v>-4.8437499999999982</c:v>
                </c:pt>
                <c:pt idx="63">
                  <c:v>-4.9218749999999982</c:v>
                </c:pt>
                <c:pt idx="64">
                  <c:v>-4.9999999999999982</c:v>
                </c:pt>
                <c:pt idx="65">
                  <c:v>-5.0781249999999973</c:v>
                </c:pt>
                <c:pt idx="66">
                  <c:v>-5.1562499999999973</c:v>
                </c:pt>
                <c:pt idx="67">
                  <c:v>-5.2343749999999973</c:v>
                </c:pt>
                <c:pt idx="68">
                  <c:v>-5.3124999999999973</c:v>
                </c:pt>
                <c:pt idx="69">
                  <c:v>-5.3906249999999973</c:v>
                </c:pt>
                <c:pt idx="70">
                  <c:v>-5.4687499999999973</c:v>
                </c:pt>
                <c:pt idx="71">
                  <c:v>-5.5468749999999973</c:v>
                </c:pt>
                <c:pt idx="72">
                  <c:v>-5.6249999999999973</c:v>
                </c:pt>
                <c:pt idx="73">
                  <c:v>-5.7031249999999973</c:v>
                </c:pt>
                <c:pt idx="74">
                  <c:v>-5.7812499999999973</c:v>
                </c:pt>
                <c:pt idx="75">
                  <c:v>-5.8593749999999973</c:v>
                </c:pt>
                <c:pt idx="76">
                  <c:v>-5.9374999999999973</c:v>
                </c:pt>
                <c:pt idx="77">
                  <c:v>-6.0156249999999973</c:v>
                </c:pt>
                <c:pt idx="78">
                  <c:v>-6.0937499999999973</c:v>
                </c:pt>
                <c:pt idx="79">
                  <c:v>-6.1718749999999973</c:v>
                </c:pt>
                <c:pt idx="80">
                  <c:v>-6.2499999999999973</c:v>
                </c:pt>
                <c:pt idx="81">
                  <c:v>-6.3281249999999973</c:v>
                </c:pt>
                <c:pt idx="82">
                  <c:v>-6.4062499999999973</c:v>
                </c:pt>
                <c:pt idx="83">
                  <c:v>-6.4843749999999973</c:v>
                </c:pt>
                <c:pt idx="84">
                  <c:v>-6.5624999999999973</c:v>
                </c:pt>
                <c:pt idx="85">
                  <c:v>-6.6406249999999973</c:v>
                </c:pt>
                <c:pt idx="86">
                  <c:v>-6.7187499999999973</c:v>
                </c:pt>
                <c:pt idx="87">
                  <c:v>-6.7968749999999973</c:v>
                </c:pt>
                <c:pt idx="88">
                  <c:v>-6.8749999999999973</c:v>
                </c:pt>
                <c:pt idx="89">
                  <c:v>-6.9531249999999973</c:v>
                </c:pt>
                <c:pt idx="90">
                  <c:v>-7.0312499999999964</c:v>
                </c:pt>
                <c:pt idx="91">
                  <c:v>-7.1093749999999964</c:v>
                </c:pt>
                <c:pt idx="92">
                  <c:v>-7.1874999999999964</c:v>
                </c:pt>
                <c:pt idx="93">
                  <c:v>-7.2656249999999964</c:v>
                </c:pt>
                <c:pt idx="94">
                  <c:v>-7.3437499999999964</c:v>
                </c:pt>
                <c:pt idx="95">
                  <c:v>-7.4218749999999964</c:v>
                </c:pt>
                <c:pt idx="96">
                  <c:v>-7.4999999999999964</c:v>
                </c:pt>
                <c:pt idx="97">
                  <c:v>-7.5781249999999964</c:v>
                </c:pt>
                <c:pt idx="98">
                  <c:v>-7.6562499999999964</c:v>
                </c:pt>
                <c:pt idx="99">
                  <c:v>-7.7343749999999964</c:v>
                </c:pt>
                <c:pt idx="100">
                  <c:v>-7.8124999999999964</c:v>
                </c:pt>
                <c:pt idx="101">
                  <c:v>-7.8906249999999964</c:v>
                </c:pt>
                <c:pt idx="102">
                  <c:v>-7.9687499999999964</c:v>
                </c:pt>
                <c:pt idx="103">
                  <c:v>-8.0468749999999964</c:v>
                </c:pt>
                <c:pt idx="104">
                  <c:v>-8.1249999999999964</c:v>
                </c:pt>
                <c:pt idx="105">
                  <c:v>-8.2031249999999964</c:v>
                </c:pt>
                <c:pt idx="106">
                  <c:v>-8.2812499999999964</c:v>
                </c:pt>
                <c:pt idx="107">
                  <c:v>-8.3593749999999964</c:v>
                </c:pt>
                <c:pt idx="108">
                  <c:v>-8.4374999999999964</c:v>
                </c:pt>
                <c:pt idx="109">
                  <c:v>-8.5156249999999964</c:v>
                </c:pt>
                <c:pt idx="110">
                  <c:v>-8.5937499999999964</c:v>
                </c:pt>
                <c:pt idx="111">
                  <c:v>-8.6718749999999964</c:v>
                </c:pt>
                <c:pt idx="112">
                  <c:v>-8.7499999999999964</c:v>
                </c:pt>
                <c:pt idx="113">
                  <c:v>-8.8281249999999964</c:v>
                </c:pt>
                <c:pt idx="114">
                  <c:v>-8.9062499999999964</c:v>
                </c:pt>
                <c:pt idx="115">
                  <c:v>-8.9843749999999964</c:v>
                </c:pt>
                <c:pt idx="116">
                  <c:v>-9.0624999999999964</c:v>
                </c:pt>
                <c:pt idx="117">
                  <c:v>-9.1406249999999964</c:v>
                </c:pt>
                <c:pt idx="118">
                  <c:v>-9.2187499999999964</c:v>
                </c:pt>
                <c:pt idx="119">
                  <c:v>-9.2968749999999964</c:v>
                </c:pt>
                <c:pt idx="120">
                  <c:v>-9.3749999999999964</c:v>
                </c:pt>
                <c:pt idx="121">
                  <c:v>-9.4531249999999964</c:v>
                </c:pt>
                <c:pt idx="122">
                  <c:v>-9.5312499999999964</c:v>
                </c:pt>
                <c:pt idx="123">
                  <c:v>-9.6093749999999964</c:v>
                </c:pt>
                <c:pt idx="124">
                  <c:v>-9.6874999999999964</c:v>
                </c:pt>
                <c:pt idx="125">
                  <c:v>-9.7656249999999964</c:v>
                </c:pt>
                <c:pt idx="126">
                  <c:v>-9.8437499999999964</c:v>
                </c:pt>
                <c:pt idx="127">
                  <c:v>-9.9218749999999964</c:v>
                </c:pt>
                <c:pt idx="128">
                  <c:v>-9.9999999999999964</c:v>
                </c:pt>
                <c:pt idx="129">
                  <c:v>-10.078124999999995</c:v>
                </c:pt>
                <c:pt idx="130">
                  <c:v>-10.156249999999995</c:v>
                </c:pt>
                <c:pt idx="131">
                  <c:v>-10.234374999999995</c:v>
                </c:pt>
                <c:pt idx="132">
                  <c:v>-10.312499999999995</c:v>
                </c:pt>
                <c:pt idx="133">
                  <c:v>-10.390624999999995</c:v>
                </c:pt>
                <c:pt idx="134">
                  <c:v>-10.468749999999995</c:v>
                </c:pt>
                <c:pt idx="135">
                  <c:v>-10.546874999999995</c:v>
                </c:pt>
                <c:pt idx="136">
                  <c:v>-10.624999999999995</c:v>
                </c:pt>
                <c:pt idx="137">
                  <c:v>-10.703124999999995</c:v>
                </c:pt>
                <c:pt idx="138">
                  <c:v>-10.781249999999995</c:v>
                </c:pt>
                <c:pt idx="139">
                  <c:v>-10.859374999999995</c:v>
                </c:pt>
                <c:pt idx="140">
                  <c:v>-10.937499999999995</c:v>
                </c:pt>
                <c:pt idx="141">
                  <c:v>-11.015624999999995</c:v>
                </c:pt>
                <c:pt idx="142">
                  <c:v>-11.093749999999995</c:v>
                </c:pt>
                <c:pt idx="143">
                  <c:v>-11.171874999999995</c:v>
                </c:pt>
                <c:pt idx="144">
                  <c:v>-11.249999999999995</c:v>
                </c:pt>
                <c:pt idx="145">
                  <c:v>-11.328124999999995</c:v>
                </c:pt>
                <c:pt idx="146">
                  <c:v>-11.406249999999995</c:v>
                </c:pt>
                <c:pt idx="147">
                  <c:v>-11.484374999999995</c:v>
                </c:pt>
                <c:pt idx="148">
                  <c:v>-11.562499999999995</c:v>
                </c:pt>
                <c:pt idx="149">
                  <c:v>-11.640624999999995</c:v>
                </c:pt>
                <c:pt idx="150">
                  <c:v>-11.718749999999995</c:v>
                </c:pt>
                <c:pt idx="151">
                  <c:v>-11.796874999999995</c:v>
                </c:pt>
                <c:pt idx="152">
                  <c:v>-11.874999999999995</c:v>
                </c:pt>
                <c:pt idx="153">
                  <c:v>-11.953124999999995</c:v>
                </c:pt>
                <c:pt idx="154">
                  <c:v>-12.031249999999995</c:v>
                </c:pt>
                <c:pt idx="155">
                  <c:v>-12.109374999999995</c:v>
                </c:pt>
                <c:pt idx="156">
                  <c:v>-12.187499999999995</c:v>
                </c:pt>
                <c:pt idx="157">
                  <c:v>-12.265624999999995</c:v>
                </c:pt>
                <c:pt idx="158">
                  <c:v>-12.343749999999995</c:v>
                </c:pt>
                <c:pt idx="159">
                  <c:v>-12.474999999999994</c:v>
                </c:pt>
                <c:pt idx="160" formatCode="General">
                  <c:v>0</c:v>
                </c:pt>
                <c:pt idx="161">
                  <c:v>-2.5177882935483931</c:v>
                </c:pt>
                <c:pt idx="162">
                  <c:v>-2.5177882935483931</c:v>
                </c:pt>
                <c:pt idx="163" formatCode="General">
                  <c:v>0</c:v>
                </c:pt>
                <c:pt idx="164">
                  <c:v>#N/A</c:v>
                </c:pt>
                <c:pt idx="165">
                  <c:v>#N/A</c:v>
                </c:pt>
                <c:pt idx="166">
                  <c:v>#N/A</c:v>
                </c:pt>
                <c:pt idx="167">
                  <c:v>#N/A</c:v>
                </c:pt>
                <c:pt idx="168">
                  <c:v>#N/A</c:v>
                </c:pt>
                <c:pt idx="169">
                  <c:v>#N/A</c:v>
                </c:pt>
                <c:pt idx="170">
                  <c:v>#N/A</c:v>
                </c:pt>
                <c:pt idx="171">
                  <c:v>#N/A</c:v>
                </c:pt>
                <c:pt idx="172">
                  <c:v>#N/A</c:v>
                </c:pt>
                <c:pt idx="173">
                  <c:v>#N/A</c:v>
                </c:pt>
                <c:pt idx="174">
                  <c:v>#N/A</c:v>
                </c:pt>
                <c:pt idx="175">
                  <c:v>#N/A</c:v>
                </c:pt>
                <c:pt idx="176">
                  <c:v>#N/A</c:v>
                </c:pt>
                <c:pt idx="177">
                  <c:v>#N/A</c:v>
                </c:pt>
                <c:pt idx="178">
                  <c:v>#N/A</c:v>
                </c:pt>
                <c:pt idx="179">
                  <c:v>#N/A</c:v>
                </c:pt>
                <c:pt idx="180">
                  <c:v>#N/A</c:v>
                </c:pt>
                <c:pt idx="181">
                  <c:v>#N/A</c:v>
                </c:pt>
                <c:pt idx="182">
                  <c:v>#N/A</c:v>
                </c:pt>
                <c:pt idx="183">
                  <c:v>#N/A</c:v>
                </c:pt>
                <c:pt idx="184">
                  <c:v>#N/A</c:v>
                </c:pt>
                <c:pt idx="185">
                  <c:v>#N/A</c:v>
                </c:pt>
                <c:pt idx="186">
                  <c:v>#N/A</c:v>
                </c:pt>
                <c:pt idx="187">
                  <c:v>#N/A</c:v>
                </c:pt>
                <c:pt idx="188">
                  <c:v>#N/A</c:v>
                </c:pt>
                <c:pt idx="189">
                  <c:v>#N/A</c:v>
                </c:pt>
                <c:pt idx="190">
                  <c:v>#N/A</c:v>
                </c:pt>
                <c:pt idx="191">
                  <c:v>#N/A</c:v>
                </c:pt>
                <c:pt idx="192">
                  <c:v>#N/A</c:v>
                </c:pt>
                <c:pt idx="193">
                  <c:v>#N/A</c:v>
                </c:pt>
                <c:pt idx="194">
                  <c:v>#N/A</c:v>
                </c:pt>
                <c:pt idx="195">
                  <c:v>#N/A</c:v>
                </c:pt>
                <c:pt idx="196">
                  <c:v>#N/A</c:v>
                </c:pt>
                <c:pt idx="197">
                  <c:v>#N/A</c:v>
                </c:pt>
                <c:pt idx="198">
                  <c:v>#N/A</c:v>
                </c:pt>
                <c:pt idx="199">
                  <c:v>#N/A</c:v>
                </c:pt>
                <c:pt idx="200">
                  <c:v>#N/A</c:v>
                </c:pt>
                <c:pt idx="201">
                  <c:v>#N/A</c:v>
                </c:pt>
                <c:pt idx="202">
                  <c:v>#N/A</c:v>
                </c:pt>
                <c:pt idx="203">
                  <c:v>#N/A</c:v>
                </c:pt>
                <c:pt idx="204">
                  <c:v>#N/A</c:v>
                </c:pt>
                <c:pt idx="205">
                  <c:v>#N/A</c:v>
                </c:pt>
                <c:pt idx="206">
                  <c:v>#N/A</c:v>
                </c:pt>
                <c:pt idx="207">
                  <c:v>#N/A</c:v>
                </c:pt>
                <c:pt idx="208">
                  <c:v>#N/A</c:v>
                </c:pt>
                <c:pt idx="209">
                  <c:v>#N/A</c:v>
                </c:pt>
                <c:pt idx="210">
                  <c:v>#N/A</c:v>
                </c:pt>
                <c:pt idx="211">
                  <c:v>#N/A</c:v>
                </c:pt>
                <c:pt idx="212">
                  <c:v>#N/A</c:v>
                </c:pt>
                <c:pt idx="213">
                  <c:v>#N/A</c:v>
                </c:pt>
                <c:pt idx="214">
                  <c:v>#N/A</c:v>
                </c:pt>
                <c:pt idx="215">
                  <c:v>#N/A</c:v>
                </c:pt>
                <c:pt idx="216">
                  <c:v>#N/A</c:v>
                </c:pt>
                <c:pt idx="217">
                  <c:v>#N/A</c:v>
                </c:pt>
                <c:pt idx="218">
                  <c:v>#N/A</c:v>
                </c:pt>
                <c:pt idx="219">
                  <c:v>#N/A</c:v>
                </c:pt>
                <c:pt idx="220">
                  <c:v>#N/A</c:v>
                </c:pt>
                <c:pt idx="221">
                  <c:v>#N/A</c:v>
                </c:pt>
                <c:pt idx="222">
                  <c:v>#N/A</c:v>
                </c:pt>
                <c:pt idx="223">
                  <c:v>#N/A</c:v>
                </c:pt>
                <c:pt idx="224">
                  <c:v>#N/A</c:v>
                </c:pt>
                <c:pt idx="225">
                  <c:v>#N/A</c:v>
                </c:pt>
                <c:pt idx="226">
                  <c:v>#N/A</c:v>
                </c:pt>
                <c:pt idx="227">
                  <c:v>#N/A</c:v>
                </c:pt>
                <c:pt idx="228">
                  <c:v>#N/A</c:v>
                </c:pt>
                <c:pt idx="229">
                  <c:v>#N/A</c:v>
                </c:pt>
                <c:pt idx="230">
                  <c:v>#N/A</c:v>
                </c:pt>
                <c:pt idx="231">
                  <c:v>#N/A</c:v>
                </c:pt>
                <c:pt idx="232">
                  <c:v>#N/A</c:v>
                </c:pt>
                <c:pt idx="233">
                  <c:v>#N/A</c:v>
                </c:pt>
                <c:pt idx="234">
                  <c:v>#N/A</c:v>
                </c:pt>
                <c:pt idx="235">
                  <c:v>#N/A</c:v>
                </c:pt>
                <c:pt idx="236">
                  <c:v>#N/A</c:v>
                </c:pt>
                <c:pt idx="237">
                  <c:v>#N/A</c:v>
                </c:pt>
                <c:pt idx="238">
                  <c:v>#N/A</c:v>
                </c:pt>
                <c:pt idx="239">
                  <c:v>#N/A</c:v>
                </c:pt>
                <c:pt idx="240">
                  <c:v>#N/A</c:v>
                </c:pt>
                <c:pt idx="241">
                  <c:v>#N/A</c:v>
                </c:pt>
                <c:pt idx="242">
                  <c:v>#N/A</c:v>
                </c:pt>
                <c:pt idx="243">
                  <c:v>#N/A</c:v>
                </c:pt>
                <c:pt idx="244">
                  <c:v>#N/A</c:v>
                </c:pt>
                <c:pt idx="245">
                  <c:v>#N/A</c:v>
                </c:pt>
                <c:pt idx="246">
                  <c:v>#N/A</c:v>
                </c:pt>
                <c:pt idx="247">
                  <c:v>#N/A</c:v>
                </c:pt>
                <c:pt idx="248">
                  <c:v>#N/A</c:v>
                </c:pt>
                <c:pt idx="249">
                  <c:v>#N/A</c:v>
                </c:pt>
                <c:pt idx="250">
                  <c:v>#N/A</c:v>
                </c:pt>
                <c:pt idx="251">
                  <c:v>#N/A</c:v>
                </c:pt>
                <c:pt idx="252">
                  <c:v>#N/A</c:v>
                </c:pt>
                <c:pt idx="253">
                  <c:v>#N/A</c:v>
                </c:pt>
                <c:pt idx="254">
                  <c:v>#N/A</c:v>
                </c:pt>
                <c:pt idx="255">
                  <c:v>#N/A</c:v>
                </c:pt>
                <c:pt idx="256">
                  <c:v>#N/A</c:v>
                </c:pt>
                <c:pt idx="257">
                  <c:v>#N/A</c:v>
                </c:pt>
                <c:pt idx="258">
                  <c:v>#N/A</c:v>
                </c:pt>
                <c:pt idx="259">
                  <c:v>#N/A</c:v>
                </c:pt>
                <c:pt idx="260">
                  <c:v>#N/A</c:v>
                </c:pt>
                <c:pt idx="261">
                  <c:v>#N/A</c:v>
                </c:pt>
                <c:pt idx="262">
                  <c:v>#N/A</c:v>
                </c:pt>
                <c:pt idx="263">
                  <c:v>#N/A</c:v>
                </c:pt>
                <c:pt idx="264">
                  <c:v>#N/A</c:v>
                </c:pt>
                <c:pt idx="265">
                  <c:v>#N/A</c:v>
                </c:pt>
                <c:pt idx="266">
                  <c:v>-15.926747862162163</c:v>
                </c:pt>
                <c:pt idx="267">
                  <c:v>-15.926747862162157</c:v>
                </c:pt>
                <c:pt idx="268">
                  <c:v>-15.926747862162163</c:v>
                </c:pt>
                <c:pt idx="269">
                  <c:v>-15.926747862162165</c:v>
                </c:pt>
                <c:pt idx="270">
                  <c:v>-15.926747862162161</c:v>
                </c:pt>
                <c:pt idx="271">
                  <c:v>-15.926747862162161</c:v>
                </c:pt>
                <c:pt idx="272">
                  <c:v>-15.926747862162159</c:v>
                </c:pt>
                <c:pt idx="273">
                  <c:v>-15.926747862162163</c:v>
                </c:pt>
                <c:pt idx="274">
                  <c:v>-15.926747862162157</c:v>
                </c:pt>
                <c:pt idx="275">
                  <c:v>-15.926747862162161</c:v>
                </c:pt>
                <c:pt idx="276">
                  <c:v>-15.926747862162163</c:v>
                </c:pt>
                <c:pt idx="277">
                  <c:v>-15.926747862162161</c:v>
                </c:pt>
                <c:pt idx="278">
                  <c:v>-15.926747862162163</c:v>
                </c:pt>
                <c:pt idx="279">
                  <c:v>-15.926747862162165</c:v>
                </c:pt>
                <c:pt idx="280">
                  <c:v>-15.926747862162159</c:v>
                </c:pt>
                <c:pt idx="281">
                  <c:v>-15.926747862162161</c:v>
                </c:pt>
                <c:pt idx="282">
                  <c:v>-15.926747862162159</c:v>
                </c:pt>
                <c:pt idx="283">
                  <c:v>-15.926747862162166</c:v>
                </c:pt>
                <c:pt idx="284">
                  <c:v>-15.926747862162165</c:v>
                </c:pt>
                <c:pt idx="285">
                  <c:v>-15.926747862162165</c:v>
                </c:pt>
                <c:pt idx="286">
                  <c:v>-15.926747862162159</c:v>
                </c:pt>
                <c:pt idx="287">
                  <c:v>-15.926747862162165</c:v>
                </c:pt>
                <c:pt idx="288">
                  <c:v>-15.926747862162166</c:v>
                </c:pt>
                <c:pt idx="289">
                  <c:v>-15.926747862162159</c:v>
                </c:pt>
                <c:pt idx="290">
                  <c:v>-15.926747862162163</c:v>
                </c:pt>
                <c:pt idx="291">
                  <c:v>-15.926747862162161</c:v>
                </c:pt>
                <c:pt idx="292">
                  <c:v>-15.926747862162161</c:v>
                </c:pt>
                <c:pt idx="293">
                  <c:v>-15.926747862162159</c:v>
                </c:pt>
                <c:pt idx="294">
                  <c:v>-15.926747862162159</c:v>
                </c:pt>
                <c:pt idx="295">
                  <c:v>-15.926747862162161</c:v>
                </c:pt>
                <c:pt idx="296">
                  <c:v>-15.926747862162159</c:v>
                </c:pt>
                <c:pt idx="297">
                  <c:v>-15.926747862162159</c:v>
                </c:pt>
                <c:pt idx="298">
                  <c:v>-15.926747862162163</c:v>
                </c:pt>
                <c:pt idx="299">
                  <c:v>-15.926747862162166</c:v>
                </c:pt>
                <c:pt idx="300">
                  <c:v>-15.926747862162165</c:v>
                </c:pt>
                <c:pt idx="301">
                  <c:v>-15.926747862162172</c:v>
                </c:pt>
                <c:pt idx="302">
                  <c:v>-15.926747862162161</c:v>
                </c:pt>
                <c:pt idx="303">
                  <c:v>-15.926747862162157</c:v>
                </c:pt>
                <c:pt idx="304">
                  <c:v>-15.926747862162156</c:v>
                </c:pt>
                <c:pt idx="305">
                  <c:v>-15.926747862162168</c:v>
                </c:pt>
                <c:pt idx="306">
                  <c:v>-15.926747862162161</c:v>
                </c:pt>
                <c:pt idx="307">
                  <c:v>-15.926747862162163</c:v>
                </c:pt>
                <c:pt idx="308">
                  <c:v>-15.926747862162161</c:v>
                </c:pt>
                <c:pt idx="309">
                  <c:v>-15.926747862162159</c:v>
                </c:pt>
                <c:pt idx="310">
                  <c:v>-15.926747862162159</c:v>
                </c:pt>
                <c:pt idx="311">
                  <c:v>-15.926747862162159</c:v>
                </c:pt>
                <c:pt idx="312">
                  <c:v>-15.92674786216217</c:v>
                </c:pt>
                <c:pt idx="313">
                  <c:v>-15.926747862162159</c:v>
                </c:pt>
                <c:pt idx="314">
                  <c:v>-15.926747862162161</c:v>
                </c:pt>
                <c:pt idx="315">
                  <c:v>-15.926747862162163</c:v>
                </c:pt>
                <c:pt idx="316">
                  <c:v>-15.926747862162165</c:v>
                </c:pt>
                <c:pt idx="317">
                  <c:v>-15.926747862162163</c:v>
                </c:pt>
                <c:pt idx="318">
                  <c:v>-15.926747862162159</c:v>
                </c:pt>
                <c:pt idx="319">
                  <c:v>-15.926747862162156</c:v>
                </c:pt>
                <c:pt idx="320">
                  <c:v>-15.926747862162157</c:v>
                </c:pt>
                <c:pt idx="321">
                  <c:v>-15.926747862162157</c:v>
                </c:pt>
                <c:pt idx="322">
                  <c:v>-15.926747862162157</c:v>
                </c:pt>
                <c:pt idx="323">
                  <c:v>-15.994862255534933</c:v>
                </c:pt>
                <c:pt idx="324" formatCode="General">
                  <c:v>0</c:v>
                </c:pt>
                <c:pt idx="325">
                  <c:v>-15.926747862162163</c:v>
                </c:pt>
                <c:pt idx="326">
                  <c:v>-15.926747862162163</c:v>
                </c:pt>
                <c:pt idx="327" formatCode="General">
                  <c:v>0</c:v>
                </c:pt>
                <c:pt idx="328">
                  <c:v>#N/A</c:v>
                </c:pt>
                <c:pt idx="329">
                  <c:v>#N/A</c:v>
                </c:pt>
                <c:pt idx="330">
                  <c:v>#N/A</c:v>
                </c:pt>
                <c:pt idx="331">
                  <c:v>#N/A</c:v>
                </c:pt>
                <c:pt idx="332">
                  <c:v>#N/A</c:v>
                </c:pt>
                <c:pt idx="333">
                  <c:v>#N/A</c:v>
                </c:pt>
                <c:pt idx="334">
                  <c:v>#N/A</c:v>
                </c:pt>
                <c:pt idx="335">
                  <c:v>#N/A</c:v>
                </c:pt>
                <c:pt idx="336">
                  <c:v>#N/A</c:v>
                </c:pt>
                <c:pt idx="337">
                  <c:v>#N/A</c:v>
                </c:pt>
                <c:pt idx="338">
                  <c:v>#N/A</c:v>
                </c:pt>
                <c:pt idx="339">
                  <c:v>#N/A</c:v>
                </c:pt>
                <c:pt idx="340">
                  <c:v>#N/A</c:v>
                </c:pt>
                <c:pt idx="341">
                  <c:v>#N/A</c:v>
                </c:pt>
                <c:pt idx="342">
                  <c:v>#N/A</c:v>
                </c:pt>
                <c:pt idx="343">
                  <c:v>#N/A</c:v>
                </c:pt>
                <c:pt idx="344">
                  <c:v>#N/A</c:v>
                </c:pt>
                <c:pt idx="345">
                  <c:v>-2.5177882935483931</c:v>
                </c:pt>
                <c:pt idx="346">
                  <c:v>-2.5177882935483931</c:v>
                </c:pt>
                <c:pt idx="347">
                  <c:v>-2.517788293548394</c:v>
                </c:pt>
                <c:pt idx="348">
                  <c:v>-2.5177882935483935</c:v>
                </c:pt>
                <c:pt idx="349">
                  <c:v>-2.5177882935483935</c:v>
                </c:pt>
                <c:pt idx="350">
                  <c:v>-2.5177882935483926</c:v>
                </c:pt>
                <c:pt idx="351">
                  <c:v>-2.5177882935483931</c:v>
                </c:pt>
                <c:pt idx="352">
                  <c:v>-2.5177882935483926</c:v>
                </c:pt>
                <c:pt idx="353">
                  <c:v>-2.5177882935483931</c:v>
                </c:pt>
                <c:pt idx="354">
                  <c:v>-2.5177882935483935</c:v>
                </c:pt>
                <c:pt idx="355">
                  <c:v>-2.5177882935483922</c:v>
                </c:pt>
                <c:pt idx="356">
                  <c:v>-2.5177882935483926</c:v>
                </c:pt>
                <c:pt idx="357">
                  <c:v>-2.5177882935483931</c:v>
                </c:pt>
                <c:pt idx="358">
                  <c:v>-2.5177882935483922</c:v>
                </c:pt>
                <c:pt idx="359">
                  <c:v>-2.5177882935483935</c:v>
                </c:pt>
                <c:pt idx="360">
                  <c:v>-2.5177882935483935</c:v>
                </c:pt>
                <c:pt idx="361">
                  <c:v>-2.5781249999999987</c:v>
                </c:pt>
                <c:pt idx="362">
                  <c:v>-2.6562499999999987</c:v>
                </c:pt>
                <c:pt idx="363">
                  <c:v>-2.7343749999999987</c:v>
                </c:pt>
                <c:pt idx="364">
                  <c:v>-2.8124999999999987</c:v>
                </c:pt>
                <c:pt idx="365">
                  <c:v>-2.8906249999999987</c:v>
                </c:pt>
                <c:pt idx="366">
                  <c:v>-2.9687499999999987</c:v>
                </c:pt>
                <c:pt idx="367">
                  <c:v>-3.0468749999999987</c:v>
                </c:pt>
                <c:pt idx="368">
                  <c:v>-3.1249999999999987</c:v>
                </c:pt>
                <c:pt idx="369">
                  <c:v>-3.2031249999999987</c:v>
                </c:pt>
                <c:pt idx="370">
                  <c:v>-3.2812499999999987</c:v>
                </c:pt>
                <c:pt idx="371">
                  <c:v>-3.3593749999999987</c:v>
                </c:pt>
                <c:pt idx="372">
                  <c:v>-3.4374999999999987</c:v>
                </c:pt>
                <c:pt idx="373">
                  <c:v>-3.5156249999999982</c:v>
                </c:pt>
                <c:pt idx="374">
                  <c:v>-3.5937499999999982</c:v>
                </c:pt>
                <c:pt idx="375">
                  <c:v>-3.6718749999999982</c:v>
                </c:pt>
                <c:pt idx="376">
                  <c:v>-3.7499999999999982</c:v>
                </c:pt>
                <c:pt idx="377">
                  <c:v>-3.8281249999999982</c:v>
                </c:pt>
                <c:pt idx="378">
                  <c:v>-3.9062499999999982</c:v>
                </c:pt>
                <c:pt idx="379">
                  <c:v>-3.9843749999999982</c:v>
                </c:pt>
                <c:pt idx="380">
                  <c:v>-4.0624999999999982</c:v>
                </c:pt>
                <c:pt idx="381">
                  <c:v>-4.1406249999999982</c:v>
                </c:pt>
                <c:pt idx="382">
                  <c:v>-4.2187499999999982</c:v>
                </c:pt>
                <c:pt idx="383">
                  <c:v>-4.2968749999999982</c:v>
                </c:pt>
                <c:pt idx="384">
                  <c:v>-4.3749999999999982</c:v>
                </c:pt>
                <c:pt idx="385">
                  <c:v>-4.4531249999999982</c:v>
                </c:pt>
                <c:pt idx="386">
                  <c:v>-4.5312499999999982</c:v>
                </c:pt>
                <c:pt idx="387">
                  <c:v>-4.6093749999999982</c:v>
                </c:pt>
                <c:pt idx="388">
                  <c:v>-4.6874999999999982</c:v>
                </c:pt>
                <c:pt idx="389">
                  <c:v>-4.7656249999999982</c:v>
                </c:pt>
                <c:pt idx="390">
                  <c:v>-4.8437499999999982</c:v>
                </c:pt>
                <c:pt idx="391">
                  <c:v>-4.9218749999999982</c:v>
                </c:pt>
                <c:pt idx="392">
                  <c:v>-4.9999999999999982</c:v>
                </c:pt>
                <c:pt idx="393">
                  <c:v>-5.0781249999999973</c:v>
                </c:pt>
                <c:pt idx="394">
                  <c:v>-5.1562499999999973</c:v>
                </c:pt>
                <c:pt idx="395">
                  <c:v>-5.2343749999999973</c:v>
                </c:pt>
                <c:pt idx="396">
                  <c:v>-5.3124999999999973</c:v>
                </c:pt>
                <c:pt idx="397">
                  <c:v>-5.3906249999999973</c:v>
                </c:pt>
                <c:pt idx="398">
                  <c:v>-5.4687499999999973</c:v>
                </c:pt>
                <c:pt idx="399">
                  <c:v>-5.5468749999999973</c:v>
                </c:pt>
                <c:pt idx="400">
                  <c:v>-5.6249999999999973</c:v>
                </c:pt>
                <c:pt idx="401">
                  <c:v>-5.7031249999999973</c:v>
                </c:pt>
                <c:pt idx="402">
                  <c:v>-5.7812499999999973</c:v>
                </c:pt>
                <c:pt idx="403">
                  <c:v>-5.8593749999999973</c:v>
                </c:pt>
                <c:pt idx="404">
                  <c:v>-5.9374999999999973</c:v>
                </c:pt>
                <c:pt idx="405">
                  <c:v>-6.0156249999999973</c:v>
                </c:pt>
                <c:pt idx="406">
                  <c:v>-6.0937499999999973</c:v>
                </c:pt>
                <c:pt idx="407">
                  <c:v>-6.1718749999999973</c:v>
                </c:pt>
                <c:pt idx="408">
                  <c:v>-6.2499999999999973</c:v>
                </c:pt>
                <c:pt idx="409">
                  <c:v>-6.3281249999999973</c:v>
                </c:pt>
                <c:pt idx="410">
                  <c:v>-6.4062499999999973</c:v>
                </c:pt>
                <c:pt idx="411">
                  <c:v>-6.4843749999999973</c:v>
                </c:pt>
                <c:pt idx="412">
                  <c:v>-6.5624999999999973</c:v>
                </c:pt>
                <c:pt idx="413">
                  <c:v>-6.6406249999999973</c:v>
                </c:pt>
                <c:pt idx="414">
                  <c:v>-6.7187499999999973</c:v>
                </c:pt>
                <c:pt idx="415">
                  <c:v>-6.7968749999999973</c:v>
                </c:pt>
                <c:pt idx="416">
                  <c:v>-6.8749999999999973</c:v>
                </c:pt>
                <c:pt idx="417">
                  <c:v>-6.9531249999999973</c:v>
                </c:pt>
                <c:pt idx="418">
                  <c:v>-7.0312499999999964</c:v>
                </c:pt>
                <c:pt idx="419">
                  <c:v>-7.1093749999999964</c:v>
                </c:pt>
                <c:pt idx="420">
                  <c:v>-7.1874999999999964</c:v>
                </c:pt>
                <c:pt idx="421">
                  <c:v>-7.2656249999999964</c:v>
                </c:pt>
                <c:pt idx="422">
                  <c:v>-7.3437499999999964</c:v>
                </c:pt>
                <c:pt idx="423">
                  <c:v>-7.4218749999999964</c:v>
                </c:pt>
                <c:pt idx="424">
                  <c:v>-7.4999999999999964</c:v>
                </c:pt>
                <c:pt idx="425">
                  <c:v>-7.5781249999999964</c:v>
                </c:pt>
                <c:pt idx="426">
                  <c:v>-7.6562499999999964</c:v>
                </c:pt>
                <c:pt idx="427">
                  <c:v>-7.7343749999999964</c:v>
                </c:pt>
                <c:pt idx="428">
                  <c:v>-7.8124999999999964</c:v>
                </c:pt>
                <c:pt idx="429">
                  <c:v>-7.8906249999999964</c:v>
                </c:pt>
                <c:pt idx="430">
                  <c:v>-7.9687499999999964</c:v>
                </c:pt>
                <c:pt idx="431">
                  <c:v>-8.0468749999999964</c:v>
                </c:pt>
                <c:pt idx="432">
                  <c:v>-8.1249999999999964</c:v>
                </c:pt>
                <c:pt idx="433">
                  <c:v>-8.2031249999999964</c:v>
                </c:pt>
                <c:pt idx="434">
                  <c:v>-8.2812499999999964</c:v>
                </c:pt>
                <c:pt idx="435">
                  <c:v>-8.3593749999999964</c:v>
                </c:pt>
                <c:pt idx="436">
                  <c:v>-8.4374999999999964</c:v>
                </c:pt>
                <c:pt idx="437">
                  <c:v>-8.5156249999999964</c:v>
                </c:pt>
                <c:pt idx="438">
                  <c:v>-8.5937499999999964</c:v>
                </c:pt>
                <c:pt idx="439">
                  <c:v>-8.6718749999999964</c:v>
                </c:pt>
                <c:pt idx="440">
                  <c:v>-8.7499999999999964</c:v>
                </c:pt>
                <c:pt idx="441">
                  <c:v>-8.8281249999999964</c:v>
                </c:pt>
                <c:pt idx="442">
                  <c:v>-8.9062499999999964</c:v>
                </c:pt>
                <c:pt idx="443">
                  <c:v>-8.9843749999999964</c:v>
                </c:pt>
                <c:pt idx="444">
                  <c:v>-9.0624999999999964</c:v>
                </c:pt>
                <c:pt idx="445">
                  <c:v>-9.1406249999999964</c:v>
                </c:pt>
                <c:pt idx="446">
                  <c:v>-9.2187499999999964</c:v>
                </c:pt>
                <c:pt idx="447">
                  <c:v>-9.2968749999999964</c:v>
                </c:pt>
                <c:pt idx="448">
                  <c:v>-9.3749999999999964</c:v>
                </c:pt>
                <c:pt idx="449">
                  <c:v>-9.4531249999999964</c:v>
                </c:pt>
                <c:pt idx="450">
                  <c:v>-9.5312499999999964</c:v>
                </c:pt>
                <c:pt idx="451">
                  <c:v>-9.6093749999999964</c:v>
                </c:pt>
                <c:pt idx="452">
                  <c:v>-9.6874999999999964</c:v>
                </c:pt>
                <c:pt idx="453">
                  <c:v>-9.7656249999999964</c:v>
                </c:pt>
                <c:pt idx="454">
                  <c:v>-9.8437499999999964</c:v>
                </c:pt>
                <c:pt idx="455">
                  <c:v>-9.9218749999999964</c:v>
                </c:pt>
                <c:pt idx="456">
                  <c:v>-9.9999999999999964</c:v>
                </c:pt>
                <c:pt idx="457">
                  <c:v>-10.078124999999995</c:v>
                </c:pt>
                <c:pt idx="458">
                  <c:v>-10.156249999999995</c:v>
                </c:pt>
                <c:pt idx="459">
                  <c:v>-10.234374999999995</c:v>
                </c:pt>
                <c:pt idx="460">
                  <c:v>-10.312499999999995</c:v>
                </c:pt>
                <c:pt idx="461">
                  <c:v>-10.390624999999995</c:v>
                </c:pt>
                <c:pt idx="462">
                  <c:v>-10.468749999999995</c:v>
                </c:pt>
                <c:pt idx="463">
                  <c:v>-10.546874999999995</c:v>
                </c:pt>
                <c:pt idx="464">
                  <c:v>-10.624999999999995</c:v>
                </c:pt>
                <c:pt idx="465">
                  <c:v>-10.703124999999995</c:v>
                </c:pt>
                <c:pt idx="466">
                  <c:v>-10.781249999999995</c:v>
                </c:pt>
                <c:pt idx="467">
                  <c:v>-10.859374999999995</c:v>
                </c:pt>
                <c:pt idx="468">
                  <c:v>-10.937499999999995</c:v>
                </c:pt>
                <c:pt idx="469">
                  <c:v>-11.015624999999995</c:v>
                </c:pt>
                <c:pt idx="470">
                  <c:v>-11.093749999999995</c:v>
                </c:pt>
                <c:pt idx="471">
                  <c:v>-11.171874999999995</c:v>
                </c:pt>
                <c:pt idx="472">
                  <c:v>-11.249999999999995</c:v>
                </c:pt>
                <c:pt idx="473">
                  <c:v>-11.328124999999995</c:v>
                </c:pt>
                <c:pt idx="474">
                  <c:v>-11.406249999999995</c:v>
                </c:pt>
                <c:pt idx="475">
                  <c:v>-11.484374999999995</c:v>
                </c:pt>
                <c:pt idx="476">
                  <c:v>-11.562499999999995</c:v>
                </c:pt>
                <c:pt idx="477">
                  <c:v>-11.640624999999995</c:v>
                </c:pt>
                <c:pt idx="478">
                  <c:v>-11.718749999999995</c:v>
                </c:pt>
                <c:pt idx="479">
                  <c:v>-11.796874999999995</c:v>
                </c:pt>
                <c:pt idx="480">
                  <c:v>-11.874999999999995</c:v>
                </c:pt>
                <c:pt idx="481">
                  <c:v>-11.953124999999995</c:v>
                </c:pt>
                <c:pt idx="482">
                  <c:v>-12.031249999999995</c:v>
                </c:pt>
                <c:pt idx="483">
                  <c:v>-12.109374999999995</c:v>
                </c:pt>
                <c:pt idx="484">
                  <c:v>-12.187499999999995</c:v>
                </c:pt>
                <c:pt idx="485">
                  <c:v>-12.265624999999995</c:v>
                </c:pt>
                <c:pt idx="486">
                  <c:v>-12.343749999999995</c:v>
                </c:pt>
                <c:pt idx="487">
                  <c:v>-12.474999999999994</c:v>
                </c:pt>
                <c:pt idx="488" formatCode="General">
                  <c:v>0</c:v>
                </c:pt>
                <c:pt idx="489">
                  <c:v>#N/A</c:v>
                </c:pt>
                <c:pt idx="490">
                  <c:v>#N/A</c:v>
                </c:pt>
                <c:pt idx="491">
                  <c:v>#N/A</c:v>
                </c:pt>
                <c:pt idx="492">
                  <c:v>#N/A</c:v>
                </c:pt>
                <c:pt idx="493">
                  <c:v>#N/A</c:v>
                </c:pt>
                <c:pt idx="494">
                  <c:v>#N/A</c:v>
                </c:pt>
                <c:pt idx="495">
                  <c:v>#N/A</c:v>
                </c:pt>
                <c:pt idx="496">
                  <c:v>#N/A</c:v>
                </c:pt>
                <c:pt idx="497">
                  <c:v>#N/A</c:v>
                </c:pt>
                <c:pt idx="498">
                  <c:v>#N/A</c:v>
                </c:pt>
                <c:pt idx="499">
                  <c:v>#N/A</c:v>
                </c:pt>
                <c:pt idx="500">
                  <c:v>#N/A</c:v>
                </c:pt>
                <c:pt idx="501">
                  <c:v>#N/A</c:v>
                </c:pt>
                <c:pt idx="502">
                  <c:v>#N/A</c:v>
                </c:pt>
                <c:pt idx="503">
                  <c:v>#N/A</c:v>
                </c:pt>
                <c:pt idx="504">
                  <c:v>#N/A</c:v>
                </c:pt>
                <c:pt idx="505">
                  <c:v>#N/A</c:v>
                </c:pt>
                <c:pt idx="506">
                  <c:v>#N/A</c:v>
                </c:pt>
                <c:pt idx="507">
                  <c:v>#N/A</c:v>
                </c:pt>
                <c:pt idx="508">
                  <c:v>#N/A</c:v>
                </c:pt>
                <c:pt idx="509">
                  <c:v>#N/A</c:v>
                </c:pt>
                <c:pt idx="510">
                  <c:v>#N/A</c:v>
                </c:pt>
                <c:pt idx="511">
                  <c:v>#N/A</c:v>
                </c:pt>
                <c:pt idx="512">
                  <c:v>#N/A</c:v>
                </c:pt>
                <c:pt idx="513">
                  <c:v>#N/A</c:v>
                </c:pt>
                <c:pt idx="514">
                  <c:v>#N/A</c:v>
                </c:pt>
                <c:pt idx="515">
                  <c:v>#N/A</c:v>
                </c:pt>
                <c:pt idx="516">
                  <c:v>#N/A</c:v>
                </c:pt>
                <c:pt idx="517">
                  <c:v>#N/A</c:v>
                </c:pt>
                <c:pt idx="518">
                  <c:v>#N/A</c:v>
                </c:pt>
                <c:pt idx="519">
                  <c:v>#N/A</c:v>
                </c:pt>
                <c:pt idx="520">
                  <c:v>#N/A</c:v>
                </c:pt>
                <c:pt idx="521">
                  <c:v>#N/A</c:v>
                </c:pt>
                <c:pt idx="522">
                  <c:v>#N/A</c:v>
                </c:pt>
                <c:pt idx="523">
                  <c:v>#N/A</c:v>
                </c:pt>
                <c:pt idx="524">
                  <c:v>#N/A</c:v>
                </c:pt>
                <c:pt idx="525">
                  <c:v>#N/A</c:v>
                </c:pt>
                <c:pt idx="526">
                  <c:v>#N/A</c:v>
                </c:pt>
                <c:pt idx="527">
                  <c:v>#N/A</c:v>
                </c:pt>
                <c:pt idx="528">
                  <c:v>#N/A</c:v>
                </c:pt>
                <c:pt idx="529">
                  <c:v>#N/A</c:v>
                </c:pt>
                <c:pt idx="530">
                  <c:v>#N/A</c:v>
                </c:pt>
                <c:pt idx="531">
                  <c:v>#N/A</c:v>
                </c:pt>
                <c:pt idx="532">
                  <c:v>#N/A</c:v>
                </c:pt>
                <c:pt idx="533">
                  <c:v>#N/A</c:v>
                </c:pt>
                <c:pt idx="534">
                  <c:v>#N/A</c:v>
                </c:pt>
                <c:pt idx="535">
                  <c:v>#N/A</c:v>
                </c:pt>
                <c:pt idx="536">
                  <c:v>#N/A</c:v>
                </c:pt>
                <c:pt idx="537">
                  <c:v>#N/A</c:v>
                </c:pt>
                <c:pt idx="538">
                  <c:v>#N/A</c:v>
                </c:pt>
                <c:pt idx="539">
                  <c:v>#N/A</c:v>
                </c:pt>
                <c:pt idx="540">
                  <c:v>#N/A</c:v>
                </c:pt>
                <c:pt idx="541">
                  <c:v>#N/A</c:v>
                </c:pt>
                <c:pt idx="542">
                  <c:v>#N/A</c:v>
                </c:pt>
                <c:pt idx="543">
                  <c:v>#N/A</c:v>
                </c:pt>
                <c:pt idx="544">
                  <c:v>#N/A</c:v>
                </c:pt>
                <c:pt idx="545">
                  <c:v>#N/A</c:v>
                </c:pt>
                <c:pt idx="546">
                  <c:v>#N/A</c:v>
                </c:pt>
                <c:pt idx="547">
                  <c:v>#N/A</c:v>
                </c:pt>
                <c:pt idx="548">
                  <c:v>#N/A</c:v>
                </c:pt>
                <c:pt idx="549">
                  <c:v>#N/A</c:v>
                </c:pt>
                <c:pt idx="550">
                  <c:v>#N/A</c:v>
                </c:pt>
                <c:pt idx="551">
                  <c:v>#N/A</c:v>
                </c:pt>
                <c:pt idx="552">
                  <c:v>#N/A</c:v>
                </c:pt>
                <c:pt idx="553">
                  <c:v>#N/A</c:v>
                </c:pt>
                <c:pt idx="554">
                  <c:v>#N/A</c:v>
                </c:pt>
                <c:pt idx="555">
                  <c:v>#N/A</c:v>
                </c:pt>
                <c:pt idx="556">
                  <c:v>#N/A</c:v>
                </c:pt>
                <c:pt idx="557">
                  <c:v>#N/A</c:v>
                </c:pt>
                <c:pt idx="558">
                  <c:v>#N/A</c:v>
                </c:pt>
                <c:pt idx="559">
                  <c:v>#N/A</c:v>
                </c:pt>
                <c:pt idx="560">
                  <c:v>#N/A</c:v>
                </c:pt>
                <c:pt idx="561">
                  <c:v>#N/A</c:v>
                </c:pt>
                <c:pt idx="562">
                  <c:v>#N/A</c:v>
                </c:pt>
                <c:pt idx="563">
                  <c:v>#N/A</c:v>
                </c:pt>
                <c:pt idx="564">
                  <c:v>#N/A</c:v>
                </c:pt>
                <c:pt idx="565">
                  <c:v>#N/A</c:v>
                </c:pt>
                <c:pt idx="566">
                  <c:v>#N/A</c:v>
                </c:pt>
                <c:pt idx="567">
                  <c:v>#N/A</c:v>
                </c:pt>
                <c:pt idx="568">
                  <c:v>#N/A</c:v>
                </c:pt>
                <c:pt idx="569">
                  <c:v>#N/A</c:v>
                </c:pt>
                <c:pt idx="570">
                  <c:v>#N/A</c:v>
                </c:pt>
                <c:pt idx="571">
                  <c:v>#N/A</c:v>
                </c:pt>
                <c:pt idx="572">
                  <c:v>#N/A</c:v>
                </c:pt>
                <c:pt idx="573">
                  <c:v>#N/A</c:v>
                </c:pt>
                <c:pt idx="574">
                  <c:v>#N/A</c:v>
                </c:pt>
                <c:pt idx="575">
                  <c:v>#N/A</c:v>
                </c:pt>
                <c:pt idx="576">
                  <c:v>#N/A</c:v>
                </c:pt>
                <c:pt idx="577">
                  <c:v>#N/A</c:v>
                </c:pt>
                <c:pt idx="578">
                  <c:v>#N/A</c:v>
                </c:pt>
                <c:pt idx="579">
                  <c:v>#N/A</c:v>
                </c:pt>
                <c:pt idx="580">
                  <c:v>#N/A</c:v>
                </c:pt>
                <c:pt idx="581">
                  <c:v>#N/A</c:v>
                </c:pt>
                <c:pt idx="582">
                  <c:v>#N/A</c:v>
                </c:pt>
                <c:pt idx="583">
                  <c:v>#N/A</c:v>
                </c:pt>
                <c:pt idx="584">
                  <c:v>#N/A</c:v>
                </c:pt>
                <c:pt idx="585">
                  <c:v>#N/A</c:v>
                </c:pt>
                <c:pt idx="586">
                  <c:v>#N/A</c:v>
                </c:pt>
                <c:pt idx="587">
                  <c:v>#N/A</c:v>
                </c:pt>
                <c:pt idx="588">
                  <c:v>#N/A</c:v>
                </c:pt>
                <c:pt idx="589">
                  <c:v>#N/A</c:v>
                </c:pt>
                <c:pt idx="590">
                  <c:v>#N/A</c:v>
                </c:pt>
                <c:pt idx="591">
                  <c:v>-15.926747862162163</c:v>
                </c:pt>
                <c:pt idx="592">
                  <c:v>-15.926747862162157</c:v>
                </c:pt>
                <c:pt idx="593">
                  <c:v>-15.926747862162163</c:v>
                </c:pt>
                <c:pt idx="594">
                  <c:v>-15.926747862162165</c:v>
                </c:pt>
                <c:pt idx="595">
                  <c:v>-15.926747862162161</c:v>
                </c:pt>
                <c:pt idx="596">
                  <c:v>-15.926747862162161</c:v>
                </c:pt>
                <c:pt idx="597">
                  <c:v>-15.926747862162159</c:v>
                </c:pt>
                <c:pt idx="598">
                  <c:v>-15.926747862162163</c:v>
                </c:pt>
                <c:pt idx="599">
                  <c:v>-15.926747862162157</c:v>
                </c:pt>
                <c:pt idx="600">
                  <c:v>-15.926747862162161</c:v>
                </c:pt>
                <c:pt idx="601">
                  <c:v>-15.926747862162163</c:v>
                </c:pt>
                <c:pt idx="602">
                  <c:v>-15.926747862162161</c:v>
                </c:pt>
                <c:pt idx="603">
                  <c:v>-15.926747862162163</c:v>
                </c:pt>
                <c:pt idx="604">
                  <c:v>-15.926747862162165</c:v>
                </c:pt>
                <c:pt idx="605">
                  <c:v>-15.926747862162159</c:v>
                </c:pt>
                <c:pt idx="606">
                  <c:v>-15.926747862162161</c:v>
                </c:pt>
                <c:pt idx="607">
                  <c:v>-15.926747862162159</c:v>
                </c:pt>
                <c:pt idx="608">
                  <c:v>-15.926747862162166</c:v>
                </c:pt>
                <c:pt idx="609">
                  <c:v>-15.926747862162165</c:v>
                </c:pt>
                <c:pt idx="610">
                  <c:v>-15.926747862162165</c:v>
                </c:pt>
                <c:pt idx="611">
                  <c:v>-15.926747862162159</c:v>
                </c:pt>
                <c:pt idx="612">
                  <c:v>-15.926747862162165</c:v>
                </c:pt>
                <c:pt idx="613">
                  <c:v>-15.926747862162166</c:v>
                </c:pt>
                <c:pt idx="614">
                  <c:v>-15.926747862162159</c:v>
                </c:pt>
                <c:pt idx="615">
                  <c:v>-15.926747862162163</c:v>
                </c:pt>
                <c:pt idx="616">
                  <c:v>-15.926747862162161</c:v>
                </c:pt>
                <c:pt idx="617">
                  <c:v>-15.926747862162161</c:v>
                </c:pt>
                <c:pt idx="618">
                  <c:v>-15.926747862162159</c:v>
                </c:pt>
                <c:pt idx="619">
                  <c:v>-15.926747862162159</c:v>
                </c:pt>
                <c:pt idx="620">
                  <c:v>-15.926747862162161</c:v>
                </c:pt>
                <c:pt idx="621">
                  <c:v>-15.926747862162159</c:v>
                </c:pt>
                <c:pt idx="622">
                  <c:v>-15.926747862162159</c:v>
                </c:pt>
                <c:pt idx="623">
                  <c:v>-15.926747862162163</c:v>
                </c:pt>
                <c:pt idx="624">
                  <c:v>-15.926747862162166</c:v>
                </c:pt>
                <c:pt idx="625">
                  <c:v>-15.926747862162165</c:v>
                </c:pt>
                <c:pt idx="626">
                  <c:v>-15.926747862162172</c:v>
                </c:pt>
                <c:pt idx="627">
                  <c:v>-15.926747862162161</c:v>
                </c:pt>
                <c:pt idx="628">
                  <c:v>-15.926747862162157</c:v>
                </c:pt>
                <c:pt idx="629">
                  <c:v>-15.926747862162156</c:v>
                </c:pt>
                <c:pt idx="630">
                  <c:v>-15.926747862162168</c:v>
                </c:pt>
                <c:pt idx="631">
                  <c:v>-15.926747862162161</c:v>
                </c:pt>
                <c:pt idx="632">
                  <c:v>-15.926747862162163</c:v>
                </c:pt>
                <c:pt idx="633">
                  <c:v>-15.926747862162161</c:v>
                </c:pt>
                <c:pt idx="634">
                  <c:v>-15.926747862162159</c:v>
                </c:pt>
                <c:pt idx="635">
                  <c:v>-15.926747862162159</c:v>
                </c:pt>
                <c:pt idx="636">
                  <c:v>-15.926747862162159</c:v>
                </c:pt>
                <c:pt idx="637">
                  <c:v>-15.92674786216217</c:v>
                </c:pt>
                <c:pt idx="638">
                  <c:v>-15.926747862162159</c:v>
                </c:pt>
                <c:pt idx="639">
                  <c:v>-15.926747862162161</c:v>
                </c:pt>
                <c:pt idx="640">
                  <c:v>-15.926747862162163</c:v>
                </c:pt>
                <c:pt idx="641">
                  <c:v>-15.926747862162165</c:v>
                </c:pt>
                <c:pt idx="642">
                  <c:v>-15.926747862162163</c:v>
                </c:pt>
                <c:pt idx="643">
                  <c:v>-15.926747862162159</c:v>
                </c:pt>
                <c:pt idx="644">
                  <c:v>-15.926747862162156</c:v>
                </c:pt>
                <c:pt idx="645">
                  <c:v>-15.926747862162157</c:v>
                </c:pt>
                <c:pt idx="646">
                  <c:v>-15.926747862162157</c:v>
                </c:pt>
                <c:pt idx="647">
                  <c:v>-15.926747862162157</c:v>
                </c:pt>
                <c:pt idx="648">
                  <c:v>-15.994862255534933</c:v>
                </c:pt>
              </c:numCache>
            </c:numRef>
          </c:yVal>
          <c:smooth val="0"/>
          <c:extLst>
            <c:ext xmlns:c16="http://schemas.microsoft.com/office/drawing/2014/chart" uri="{C3380CC4-5D6E-409C-BE32-E72D297353CC}">
              <c16:uniqueId val="{000000AD-DBC7-4653-96FE-BF07E4BF7153}"/>
            </c:ext>
          </c:extLst>
        </c:ser>
        <c:ser>
          <c:idx val="7"/>
          <c:order val="12"/>
          <c:tx>
            <c:strRef>
              <c:f>Calculations!$AW$42</c:f>
              <c:strCache>
                <c:ptCount val="1"/>
                <c:pt idx="0">
                  <c:v>Risk area, Resonant roll**</c:v>
                </c:pt>
              </c:strCache>
            </c:strRef>
          </c:tx>
          <c:spPr>
            <a:ln w="25400" cap="rnd">
              <a:solidFill>
                <a:schemeClr val="accent2"/>
              </a:solidFill>
              <a:round/>
            </a:ln>
            <a:effectLst/>
          </c:spPr>
          <c:marker>
            <c:symbol val="none"/>
          </c:marker>
          <c:xVal>
            <c:numRef>
              <c:f>Calculations!$AV$43:$AV$691</c:f>
              <c:numCache>
                <c:formatCode>0.0</c:formatCode>
                <c:ptCount val="649"/>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#N/A</c:v>
                </c:pt>
                <c:pt idx="103">
                  <c:v>#N/A</c:v>
                </c:pt>
                <c:pt idx="104">
                  <c:v>#N/A</c:v>
                </c:pt>
                <c:pt idx="105">
                  <c:v>#N/A</c:v>
                </c:pt>
                <c:pt idx="106">
                  <c:v>#N/A</c:v>
                </c:pt>
                <c:pt idx="107">
                  <c:v>#N/A</c:v>
                </c:pt>
                <c:pt idx="108">
                  <c:v>#N/A</c:v>
                </c:pt>
                <c:pt idx="109">
                  <c:v>#N/A</c:v>
                </c:pt>
                <c:pt idx="110">
                  <c:v>#N/A</c:v>
                </c:pt>
                <c:pt idx="111">
                  <c:v>#N/A</c:v>
                </c:pt>
                <c:pt idx="112">
                  <c:v>#N/A</c:v>
                </c:pt>
                <c:pt idx="113">
                  <c:v>#N/A</c:v>
                </c:pt>
                <c:pt idx="114">
                  <c:v>#N/A</c:v>
                </c:pt>
                <c:pt idx="115">
                  <c:v>2.224778037915101</c:v>
                </c:pt>
                <c:pt idx="116">
                  <c:v>3.2541182761985539</c:v>
                </c:pt>
                <c:pt idx="117">
                  <c:v>4.0345708963890319</c:v>
                </c:pt>
                <c:pt idx="118">
                  <c:v>4.6920216331011853</c:v>
                </c:pt>
                <c:pt idx="119">
                  <c:v>5.2726843085841546</c:v>
                </c:pt>
                <c:pt idx="120">
                  <c:v>5.7996690212019537</c:v>
                </c:pt>
                <c:pt idx="121">
                  <c:v>6.2864894669433458</c:v>
                </c:pt>
                <c:pt idx="122">
                  <c:v>6.7418518973268302</c:v>
                </c:pt>
                <c:pt idx="123">
                  <c:v>7.17175099386401</c:v>
                </c:pt>
                <c:pt idx="124">
                  <c:v>7.5805201507211546</c:v>
                </c:pt>
                <c:pt idx="125">
                  <c:v>7.9714106228439583</c:v>
                </c:pt>
                <c:pt idx="126">
                  <c:v>8.3469345873493754</c:v>
                </c:pt>
                <c:pt idx="127">
                  <c:v>8.709080021333456</c:v>
                </c:pt>
                <c:pt idx="128">
                  <c:v>9.0594514599665139</c:v>
                </c:pt>
                <c:pt idx="129">
                  <c:v>9.3993656604044009</c:v>
                </c:pt>
                <c:pt idx="130">
                  <c:v>9.7299186535905591</c:v>
                </c:pt>
                <c:pt idx="131">
                  <c:v>10.052033989098398</c:v>
                </c:pt>
                <c:pt idx="132">
                  <c:v>10.366498239786159</c:v>
                </c:pt>
                <c:pt idx="133">
                  <c:v>10.673987648390336</c:v>
                </c:pt>
                <c:pt idx="134">
                  <c:v>10.975088473697575</c:v>
                </c:pt>
                <c:pt idx="135">
                  <c:v>11.2703127648699</c:v>
                </c:pt>
                <c:pt idx="136">
                  <c:v>11.560110758789875</c:v>
                </c:pt>
                <c:pt idx="137">
                  <c:v>11.844880743088519</c:v>
                </c:pt>
                <c:pt idx="138">
                  <c:v>12.124976989895256</c:v>
                </c:pt>
                <c:pt idx="139">
                  <c:v>12.400716201816305</c:v>
                </c:pt>
                <c:pt idx="140">
                  <c:v>12.672382797070542</c:v>
                </c:pt>
                <c:pt idx="141">
                  <c:v>12.94023327911786</c:v>
                </c:pt>
                <c:pt idx="142">
                  <c:v>13.204499877143761</c:v>
                </c:pt>
                <c:pt idx="143">
                  <c:v>13.465393600559532</c:v>
                </c:pt>
                <c:pt idx="144">
                  <c:v>13.723106818628557</c:v>
                </c:pt>
                <c:pt idx="145">
                  <c:v>13.97781545227971</c:v>
                </c:pt>
                <c:pt idx="146">
                  <c:v>14.229680846930103</c:v>
                </c:pt>
                <c:pt idx="147">
                  <c:v>14.478851381169344</c:v>
                </c:pt>
                <c:pt idx="148">
                  <c:v>14.725463855359168</c:v>
                </c:pt>
                <c:pt idx="149">
                  <c:v>14.969644695783185</c:v>
                </c:pt>
                <c:pt idx="150">
                  <c:v>15.211511003364837</c:v>
                </c:pt>
                <c:pt idx="151">
                  <c:v>15.451171470732859</c:v>
                </c:pt>
                <c:pt idx="152">
                  <c:v>15.688727187235092</c:v>
                </c:pt>
                <c:pt idx="153">
                  <c:v>15.92427234814795</c:v>
                </c:pt>
                <c:pt idx="154">
                  <c:v>16.157894881620237</c:v>
                </c:pt>
                <c:pt idx="155">
                  <c:v>16.389677004687719</c:v>
                </c:pt>
                <c:pt idx="156">
                  <c:v>16.619695717897159</c:v>
                </c:pt>
                <c:pt idx="157">
                  <c:v>16.848023246600459</c:v>
                </c:pt>
                <c:pt idx="158">
                  <c:v>17.074727435759833</c:v>
                </c:pt>
                <c:pt idx="159">
                  <c:v>17.373858978500856</c:v>
                </c:pt>
                <c:pt idx="161">
                  <c:v>2.224778037915101</c:v>
                </c:pt>
                <c:pt idx="162">
                  <c:v>-2.224778037915101</c:v>
                </c:pt>
                <c:pt idx="164">
                  <c:v>#N/A</c:v>
                </c:pt>
                <c:pt idx="165">
                  <c:v>#N/A</c:v>
                </c:pt>
                <c:pt idx="166">
                  <c:v>#N/A</c:v>
                </c:pt>
                <c:pt idx="167">
                  <c:v>#N/A</c:v>
                </c:pt>
                <c:pt idx="168">
                  <c:v>#N/A</c:v>
                </c:pt>
                <c:pt idx="169">
                  <c:v>#N/A</c:v>
                </c:pt>
                <c:pt idx="170">
                  <c:v>#N/A</c:v>
                </c:pt>
                <c:pt idx="171">
                  <c:v>#N/A</c:v>
                </c:pt>
                <c:pt idx="172">
                  <c:v>#N/A</c:v>
                </c:pt>
                <c:pt idx="173">
                  <c:v>#N/A</c:v>
                </c:pt>
                <c:pt idx="174">
                  <c:v>#N/A</c:v>
                </c:pt>
                <c:pt idx="175">
                  <c:v>#N/A</c:v>
                </c:pt>
                <c:pt idx="176">
                  <c:v>#N/A</c:v>
                </c:pt>
                <c:pt idx="177">
                  <c:v>#N/A</c:v>
                </c:pt>
                <c:pt idx="178">
                  <c:v>#N/A</c:v>
                </c:pt>
                <c:pt idx="179">
                  <c:v>#N/A</c:v>
                </c:pt>
                <c:pt idx="180">
                  <c:v>#N/A</c:v>
                </c:pt>
                <c:pt idx="181">
                  <c:v>#N/A</c:v>
                </c:pt>
                <c:pt idx="182">
                  <c:v>#N/A</c:v>
                </c:pt>
                <c:pt idx="183">
                  <c:v>#N/A</c:v>
                </c:pt>
                <c:pt idx="184">
                  <c:v>#N/A</c:v>
                </c:pt>
                <c:pt idx="185">
                  <c:v>#N/A</c:v>
                </c:pt>
                <c:pt idx="186">
                  <c:v>#N/A</c:v>
                </c:pt>
                <c:pt idx="187">
                  <c:v>#N/A</c:v>
                </c:pt>
                <c:pt idx="188">
                  <c:v>#N/A</c:v>
                </c:pt>
                <c:pt idx="189">
                  <c:v>#N/A</c:v>
                </c:pt>
                <c:pt idx="190">
                  <c:v>#N/A</c:v>
                </c:pt>
                <c:pt idx="191">
                  <c:v>#N/A</c:v>
                </c:pt>
                <c:pt idx="192">
                  <c:v>#N/A</c:v>
                </c:pt>
                <c:pt idx="193">
                  <c:v>#N/A</c:v>
                </c:pt>
                <c:pt idx="194">
                  <c:v>#N/A</c:v>
                </c:pt>
                <c:pt idx="195">
                  <c:v>#N/A</c:v>
                </c:pt>
                <c:pt idx="196">
                  <c:v>#N/A</c:v>
                </c:pt>
                <c:pt idx="197">
                  <c:v>#N/A</c:v>
                </c:pt>
                <c:pt idx="198">
                  <c:v>#N/A</c:v>
                </c:pt>
                <c:pt idx="199">
                  <c:v>#N/A</c:v>
                </c:pt>
                <c:pt idx="200">
                  <c:v>#N/A</c:v>
                </c:pt>
                <c:pt idx="201">
                  <c:v>#N/A</c:v>
                </c:pt>
                <c:pt idx="202">
                  <c:v>#N/A</c:v>
                </c:pt>
                <c:pt idx="203">
                  <c:v>#N/A</c:v>
                </c:pt>
                <c:pt idx="204">
                  <c:v>#N/A</c:v>
                </c:pt>
                <c:pt idx="205">
                  <c:v>#N/A</c:v>
                </c:pt>
                <c:pt idx="206">
                  <c:v>#N/A</c:v>
                </c:pt>
                <c:pt idx="207">
                  <c:v>#N/A</c:v>
                </c:pt>
                <c:pt idx="208">
                  <c:v>#N/A</c:v>
                </c:pt>
                <c:pt idx="209">
                  <c:v>#N/A</c:v>
                </c:pt>
                <c:pt idx="210">
                  <c:v>#N/A</c:v>
                </c:pt>
                <c:pt idx="211">
                  <c:v>#N/A</c:v>
                </c:pt>
                <c:pt idx="212">
                  <c:v>#N/A</c:v>
                </c:pt>
                <c:pt idx="213">
                  <c:v>#N/A</c:v>
                </c:pt>
                <c:pt idx="214">
                  <c:v>#N/A</c:v>
                </c:pt>
                <c:pt idx="215">
                  <c:v>#N/A</c:v>
                </c:pt>
                <c:pt idx="216">
                  <c:v>#N/A</c:v>
                </c:pt>
                <c:pt idx="217">
                  <c:v>#N/A</c:v>
                </c:pt>
                <c:pt idx="218">
                  <c:v>#N/A</c:v>
                </c:pt>
                <c:pt idx="219">
                  <c:v>#N/A</c:v>
                </c:pt>
                <c:pt idx="220">
                  <c:v>#N/A</c:v>
                </c:pt>
                <c:pt idx="221">
                  <c:v>#N/A</c:v>
                </c:pt>
                <c:pt idx="222">
                  <c:v>#N/A</c:v>
                </c:pt>
                <c:pt idx="223">
                  <c:v>#N/A</c:v>
                </c:pt>
                <c:pt idx="224">
                  <c:v>#N/A</c:v>
                </c:pt>
                <c:pt idx="225">
                  <c:v>#N/A</c:v>
                </c:pt>
                <c:pt idx="226">
                  <c:v>#N/A</c:v>
                </c:pt>
                <c:pt idx="227">
                  <c:v>#N/A</c:v>
                </c:pt>
                <c:pt idx="228">
                  <c:v>#N/A</c:v>
                </c:pt>
                <c:pt idx="229">
                  <c:v>#N/A</c:v>
                </c:pt>
                <c:pt idx="230">
                  <c:v>#N/A</c:v>
                </c:pt>
                <c:pt idx="231">
                  <c:v>#N/A</c:v>
                </c:pt>
                <c:pt idx="232">
                  <c:v>#N/A</c:v>
                </c:pt>
                <c:pt idx="233">
                  <c:v>#N/A</c:v>
                </c:pt>
                <c:pt idx="234">
                  <c:v>#N/A</c:v>
                </c:pt>
                <c:pt idx="235">
                  <c:v>#N/A</c:v>
                </c:pt>
                <c:pt idx="236">
                  <c:v>#N/A</c:v>
                </c:pt>
                <c:pt idx="237">
                  <c:v>#N/A</c:v>
                </c:pt>
                <c:pt idx="238">
                  <c:v>#N/A</c:v>
                </c:pt>
                <c:pt idx="239">
                  <c:v>#N/A</c:v>
                </c:pt>
                <c:pt idx="240">
                  <c:v>#N/A</c:v>
                </c:pt>
                <c:pt idx="241">
                  <c:v>#N/A</c:v>
                </c:pt>
                <c:pt idx="242">
                  <c:v>#N/A</c:v>
                </c:pt>
                <c:pt idx="243">
                  <c:v>#N/A</c:v>
                </c:pt>
                <c:pt idx="244">
                  <c:v>#N/A</c:v>
                </c:pt>
                <c:pt idx="245">
                  <c:v>#N/A</c:v>
                </c:pt>
                <c:pt idx="246">
                  <c:v>#N/A</c:v>
                </c:pt>
                <c:pt idx="247">
                  <c:v>#N/A</c:v>
                </c:pt>
                <c:pt idx="248">
                  <c:v>#N/A</c:v>
                </c:pt>
                <c:pt idx="249">
                  <c:v>#N/A</c:v>
                </c:pt>
                <c:pt idx="250">
                  <c:v>#N/A</c:v>
                </c:pt>
                <c:pt idx="251">
                  <c:v>#N/A</c:v>
                </c:pt>
                <c:pt idx="252">
                  <c:v>#N/A</c:v>
                </c:pt>
                <c:pt idx="253">
                  <c:v>#N/A</c:v>
                </c:pt>
                <c:pt idx="254">
                  <c:v>#N/A</c:v>
                </c:pt>
                <c:pt idx="255">
                  <c:v>#N/A</c:v>
                </c:pt>
                <c:pt idx="256">
                  <c:v>#N/A</c:v>
                </c:pt>
                <c:pt idx="257">
                  <c:v>#N/A</c:v>
                </c:pt>
                <c:pt idx="258">
                  <c:v>#N/A</c:v>
                </c:pt>
                <c:pt idx="259">
                  <c:v>#N/A</c:v>
                </c:pt>
                <c:pt idx="260">
                  <c:v>#N/A</c:v>
                </c:pt>
                <c:pt idx="261">
                  <c:v>#N/A</c:v>
                </c:pt>
                <c:pt idx="262">
                  <c:v>#N/A</c:v>
                </c:pt>
                <c:pt idx="263">
                  <c:v>#N/A</c:v>
                </c:pt>
                <c:pt idx="264">
                  <c:v>#N/A</c:v>
                </c:pt>
                <c:pt idx="265">
                  <c:v>#N/A</c:v>
                </c:pt>
                <c:pt idx="266">
                  <c:v>#N/A</c:v>
                </c:pt>
                <c:pt idx="267">
                  <c:v>#N/A</c:v>
                </c:pt>
                <c:pt idx="268">
                  <c:v>#N/A</c:v>
                </c:pt>
                <c:pt idx="269">
                  <c:v>#N/A</c:v>
                </c:pt>
                <c:pt idx="270">
                  <c:v>#N/A</c:v>
                </c:pt>
                <c:pt idx="271">
                  <c:v>#N/A</c:v>
                </c:pt>
                <c:pt idx="272">
                  <c:v>#N/A</c:v>
                </c:pt>
                <c:pt idx="273">
                  <c:v>#N/A</c:v>
                </c:pt>
                <c:pt idx="274">
                  <c:v>#N/A</c:v>
                </c:pt>
                <c:pt idx="275">
                  <c:v>#N/A</c:v>
                </c:pt>
                <c:pt idx="276">
                  <c:v>#N/A</c:v>
                </c:pt>
                <c:pt idx="277">
                  <c:v>#N/A</c:v>
                </c:pt>
                <c:pt idx="278">
                  <c:v>#N/A</c:v>
                </c:pt>
                <c:pt idx="279">
                  <c:v>#N/A</c:v>
                </c:pt>
                <c:pt idx="280">
                  <c:v>#N/A</c:v>
                </c:pt>
                <c:pt idx="281">
                  <c:v>#N/A</c:v>
                </c:pt>
                <c:pt idx="282">
                  <c:v>#N/A</c:v>
                </c:pt>
                <c:pt idx="283">
                  <c:v>#N/A</c:v>
                </c:pt>
                <c:pt idx="284">
                  <c:v>#N/A</c:v>
                </c:pt>
                <c:pt idx="285">
                  <c:v>#N/A</c:v>
                </c:pt>
                <c:pt idx="286">
                  <c:v>#N/A</c:v>
                </c:pt>
                <c:pt idx="287">
                  <c:v>#N/A</c:v>
                </c:pt>
                <c:pt idx="288">
                  <c:v>#N/A</c:v>
                </c:pt>
                <c:pt idx="289">
                  <c:v>#N/A</c:v>
                </c:pt>
                <c:pt idx="290">
                  <c:v>#N/A</c:v>
                </c:pt>
                <c:pt idx="291">
                  <c:v>#N/A</c:v>
                </c:pt>
                <c:pt idx="292">
                  <c:v>#N/A</c:v>
                </c:pt>
                <c:pt idx="293">
                  <c:v>#N/A</c:v>
                </c:pt>
                <c:pt idx="294">
                  <c:v>#N/A</c:v>
                </c:pt>
                <c:pt idx="295">
                  <c:v>#N/A</c:v>
                </c:pt>
                <c:pt idx="296">
                  <c:v>#N/A</c:v>
                </c:pt>
                <c:pt idx="297">
                  <c:v>#N/A</c:v>
                </c:pt>
                <c:pt idx="298">
                  <c:v>#N/A</c:v>
                </c:pt>
                <c:pt idx="299">
                  <c:v>#N/A</c:v>
                </c:pt>
                <c:pt idx="300">
                  <c:v>#N/A</c:v>
                </c:pt>
                <c:pt idx="301">
                  <c:v>#N/A</c:v>
                </c:pt>
                <c:pt idx="302">
                  <c:v>#N/A</c:v>
                </c:pt>
                <c:pt idx="303">
                  <c:v>#N/A</c:v>
                </c:pt>
                <c:pt idx="304">
                  <c:v>#N/A</c:v>
                </c:pt>
                <c:pt idx="305">
                  <c:v>#N/A</c:v>
                </c:pt>
                <c:pt idx="306">
                  <c:v>#N/A</c:v>
                </c:pt>
                <c:pt idx="307">
                  <c:v>#N/A</c:v>
                </c:pt>
                <c:pt idx="308">
                  <c:v>#N/A</c:v>
                </c:pt>
                <c:pt idx="309">
                  <c:v>#N/A</c:v>
                </c:pt>
                <c:pt idx="310">
                  <c:v>#N/A</c:v>
                </c:pt>
                <c:pt idx="311">
                  <c:v>#N/A</c:v>
                </c:pt>
                <c:pt idx="312">
                  <c:v>#N/A</c:v>
                </c:pt>
                <c:pt idx="313">
                  <c:v>#N/A</c:v>
                </c:pt>
                <c:pt idx="314">
                  <c:v>#N/A</c:v>
                </c:pt>
                <c:pt idx="315">
                  <c:v>#N/A</c:v>
                </c:pt>
                <c:pt idx="316">
                  <c:v>#N/A</c:v>
                </c:pt>
                <c:pt idx="317">
                  <c:v>#N/A</c:v>
                </c:pt>
                <c:pt idx="318">
                  <c:v>#N/A</c:v>
                </c:pt>
                <c:pt idx="319">
                  <c:v>#N/A</c:v>
                </c:pt>
                <c:pt idx="320">
                  <c:v>#N/A</c:v>
                </c:pt>
                <c:pt idx="321">
                  <c:v>#N/A</c:v>
                </c:pt>
                <c:pt idx="322">
                  <c:v>#N/A</c:v>
                </c:pt>
                <c:pt idx="323">
                  <c:v>#N/A</c:v>
                </c:pt>
                <c:pt idx="325">
                  <c:v>0</c:v>
                </c:pt>
                <c:pt idx="326">
                  <c:v>0</c:v>
                </c:pt>
                <c:pt idx="328">
                  <c:v>#N/A</c:v>
                </c:pt>
                <c:pt idx="329">
                  <c:v>#N/A</c:v>
                </c:pt>
                <c:pt idx="330">
                  <c:v>#N/A</c:v>
                </c:pt>
                <c:pt idx="331">
                  <c:v>#N/A</c:v>
                </c:pt>
                <c:pt idx="332">
                  <c:v>#N/A</c:v>
                </c:pt>
                <c:pt idx="333">
                  <c:v>#N/A</c:v>
                </c:pt>
                <c:pt idx="334">
                  <c:v>#N/A</c:v>
                </c:pt>
                <c:pt idx="335">
                  <c:v>#N/A</c:v>
                </c:pt>
                <c:pt idx="336">
                  <c:v>#N/A</c:v>
                </c:pt>
                <c:pt idx="337">
                  <c:v>#N/A</c:v>
                </c:pt>
                <c:pt idx="338">
                  <c:v>#N/A</c:v>
                </c:pt>
                <c:pt idx="339">
                  <c:v>#N/A</c:v>
                </c:pt>
                <c:pt idx="340">
                  <c:v>#N/A</c:v>
                </c:pt>
                <c:pt idx="341">
                  <c:v>#N/A</c:v>
                </c:pt>
                <c:pt idx="342">
                  <c:v>#N/A</c:v>
                </c:pt>
                <c:pt idx="343">
                  <c:v>#N/A</c:v>
                </c:pt>
                <c:pt idx="344">
                  <c:v>#N/A</c:v>
                </c:pt>
                <c:pt idx="345">
                  <c:v>#N/A</c:v>
                </c:pt>
                <c:pt idx="346">
                  <c:v>#N/A</c:v>
                </c:pt>
                <c:pt idx="347">
                  <c:v>#N/A</c:v>
                </c:pt>
                <c:pt idx="348">
                  <c:v>#N/A</c:v>
                </c:pt>
                <c:pt idx="349">
                  <c:v>#N/A</c:v>
                </c:pt>
                <c:pt idx="350">
                  <c:v>#N/A</c:v>
                </c:pt>
                <c:pt idx="351">
                  <c:v>#N/A</c:v>
                </c:pt>
                <c:pt idx="352">
                  <c:v>#N/A</c:v>
                </c:pt>
                <c:pt idx="353">
                  <c:v>#N/A</c:v>
                </c:pt>
                <c:pt idx="354">
                  <c:v>#N/A</c:v>
                </c:pt>
                <c:pt idx="355">
                  <c:v>#N/A</c:v>
                </c:pt>
                <c:pt idx="356">
                  <c:v>#N/A</c:v>
                </c:pt>
                <c:pt idx="357">
                  <c:v>#N/A</c:v>
                </c:pt>
                <c:pt idx="358">
                  <c:v>#N/A</c:v>
                </c:pt>
                <c:pt idx="359">
                  <c:v>#N/A</c:v>
                </c:pt>
                <c:pt idx="360">
                  <c:v>#N/A</c:v>
                </c:pt>
                <c:pt idx="361">
                  <c:v>#N/A</c:v>
                </c:pt>
                <c:pt idx="362">
                  <c:v>#N/A</c:v>
                </c:pt>
                <c:pt idx="363">
                  <c:v>#N/A</c:v>
                </c:pt>
                <c:pt idx="364">
                  <c:v>#N/A</c:v>
                </c:pt>
                <c:pt idx="365">
                  <c:v>#N/A</c:v>
                </c:pt>
                <c:pt idx="366">
                  <c:v>#N/A</c:v>
                </c:pt>
                <c:pt idx="367">
                  <c:v>#N/A</c:v>
                </c:pt>
                <c:pt idx="368">
                  <c:v>#N/A</c:v>
                </c:pt>
                <c:pt idx="369">
                  <c:v>#N/A</c:v>
                </c:pt>
                <c:pt idx="370">
                  <c:v>#N/A</c:v>
                </c:pt>
                <c:pt idx="371">
                  <c:v>#N/A</c:v>
                </c:pt>
                <c:pt idx="372">
                  <c:v>#N/A</c:v>
                </c:pt>
                <c:pt idx="373">
                  <c:v>#N/A</c:v>
                </c:pt>
                <c:pt idx="374">
                  <c:v>#N/A</c:v>
                </c:pt>
                <c:pt idx="375">
                  <c:v>#N/A</c:v>
                </c:pt>
                <c:pt idx="376">
                  <c:v>#N/A</c:v>
                </c:pt>
                <c:pt idx="377">
                  <c:v>#N/A</c:v>
                </c:pt>
                <c:pt idx="378">
                  <c:v>#N/A</c:v>
                </c:pt>
                <c:pt idx="379">
                  <c:v>#N/A</c:v>
                </c:pt>
                <c:pt idx="380">
                  <c:v>#N/A</c:v>
                </c:pt>
                <c:pt idx="381">
                  <c:v>#N/A</c:v>
                </c:pt>
                <c:pt idx="382">
                  <c:v>#N/A</c:v>
                </c:pt>
                <c:pt idx="383">
                  <c:v>#N/A</c:v>
                </c:pt>
                <c:pt idx="384">
                  <c:v>#N/A</c:v>
                </c:pt>
                <c:pt idx="385">
                  <c:v>#N/A</c:v>
                </c:pt>
                <c:pt idx="386">
                  <c:v>#N/A</c:v>
                </c:pt>
                <c:pt idx="387">
                  <c:v>#N/A</c:v>
                </c:pt>
                <c:pt idx="388">
                  <c:v>#N/A</c:v>
                </c:pt>
                <c:pt idx="389">
                  <c:v>#N/A</c:v>
                </c:pt>
                <c:pt idx="390">
                  <c:v>#N/A</c:v>
                </c:pt>
                <c:pt idx="391">
                  <c:v>#N/A</c:v>
                </c:pt>
                <c:pt idx="392">
                  <c:v>#N/A</c:v>
                </c:pt>
                <c:pt idx="393">
                  <c:v>#N/A</c:v>
                </c:pt>
                <c:pt idx="394">
                  <c:v>#N/A</c:v>
                </c:pt>
                <c:pt idx="395">
                  <c:v>#N/A</c:v>
                </c:pt>
                <c:pt idx="396">
                  <c:v>#N/A</c:v>
                </c:pt>
                <c:pt idx="397">
                  <c:v>#N/A</c:v>
                </c:pt>
                <c:pt idx="398">
                  <c:v>#N/A</c:v>
                </c:pt>
                <c:pt idx="399">
                  <c:v>#N/A</c:v>
                </c:pt>
                <c:pt idx="400">
                  <c:v>#N/A</c:v>
                </c:pt>
                <c:pt idx="401">
                  <c:v>#N/A</c:v>
                </c:pt>
                <c:pt idx="402">
                  <c:v>#N/A</c:v>
                </c:pt>
                <c:pt idx="403">
                  <c:v>#N/A</c:v>
                </c:pt>
                <c:pt idx="404">
                  <c:v>#N/A</c:v>
                </c:pt>
                <c:pt idx="405">
                  <c:v>#N/A</c:v>
                </c:pt>
                <c:pt idx="406">
                  <c:v>#N/A</c:v>
                </c:pt>
                <c:pt idx="407">
                  <c:v>#N/A</c:v>
                </c:pt>
                <c:pt idx="408">
                  <c:v>#N/A</c:v>
                </c:pt>
                <c:pt idx="409">
                  <c:v>#N/A</c:v>
                </c:pt>
                <c:pt idx="410">
                  <c:v>#N/A</c:v>
                </c:pt>
                <c:pt idx="411">
                  <c:v>#N/A</c:v>
                </c:pt>
                <c:pt idx="412">
                  <c:v>#N/A</c:v>
                </c:pt>
                <c:pt idx="413">
                  <c:v>#N/A</c:v>
                </c:pt>
                <c:pt idx="414">
                  <c:v>#N/A</c:v>
                </c:pt>
                <c:pt idx="415">
                  <c:v>#N/A</c:v>
                </c:pt>
                <c:pt idx="416">
                  <c:v>#N/A</c:v>
                </c:pt>
                <c:pt idx="417">
                  <c:v>#N/A</c:v>
                </c:pt>
                <c:pt idx="418">
                  <c:v>#N/A</c:v>
                </c:pt>
                <c:pt idx="419">
                  <c:v>#N/A</c:v>
                </c:pt>
                <c:pt idx="420">
                  <c:v>#N/A</c:v>
                </c:pt>
                <c:pt idx="421">
                  <c:v>#N/A</c:v>
                </c:pt>
                <c:pt idx="422">
                  <c:v>#N/A</c:v>
                </c:pt>
                <c:pt idx="423">
                  <c:v>#N/A</c:v>
                </c:pt>
                <c:pt idx="424">
                  <c:v>#N/A</c:v>
                </c:pt>
                <c:pt idx="425">
                  <c:v>#N/A</c:v>
                </c:pt>
                <c:pt idx="426">
                  <c:v>#N/A</c:v>
                </c:pt>
                <c:pt idx="427">
                  <c:v>#N/A</c:v>
                </c:pt>
                <c:pt idx="428">
                  <c:v>#N/A</c:v>
                </c:pt>
                <c:pt idx="429">
                  <c:v>#N/A</c:v>
                </c:pt>
                <c:pt idx="430">
                  <c:v>#N/A</c:v>
                </c:pt>
                <c:pt idx="431">
                  <c:v>#N/A</c:v>
                </c:pt>
                <c:pt idx="432">
                  <c:v>#N/A</c:v>
                </c:pt>
                <c:pt idx="433">
                  <c:v>#N/A</c:v>
                </c:pt>
                <c:pt idx="434">
                  <c:v>#N/A</c:v>
                </c:pt>
                <c:pt idx="435">
                  <c:v>#N/A</c:v>
                </c:pt>
                <c:pt idx="436">
                  <c:v>#N/A</c:v>
                </c:pt>
                <c:pt idx="437">
                  <c:v>#N/A</c:v>
                </c:pt>
                <c:pt idx="438">
                  <c:v>#N/A</c:v>
                </c:pt>
                <c:pt idx="439">
                  <c:v>#N/A</c:v>
                </c:pt>
                <c:pt idx="440">
                  <c:v>#N/A</c:v>
                </c:pt>
                <c:pt idx="441">
                  <c:v>#N/A</c:v>
                </c:pt>
                <c:pt idx="442">
                  <c:v>#N/A</c:v>
                </c:pt>
                <c:pt idx="443">
                  <c:v>-2.224778037915101</c:v>
                </c:pt>
                <c:pt idx="444">
                  <c:v>-3.2541182761985539</c:v>
                </c:pt>
                <c:pt idx="445">
                  <c:v>-4.0345708963890319</c:v>
                </c:pt>
                <c:pt idx="446">
                  <c:v>-4.6920216331011853</c:v>
                </c:pt>
                <c:pt idx="447">
                  <c:v>-5.2726843085841546</c:v>
                </c:pt>
                <c:pt idx="448">
                  <c:v>-5.7996690212019537</c:v>
                </c:pt>
                <c:pt idx="449">
                  <c:v>-6.2864894669433458</c:v>
                </c:pt>
                <c:pt idx="450">
                  <c:v>-6.7418518973268302</c:v>
                </c:pt>
                <c:pt idx="451">
                  <c:v>-7.17175099386401</c:v>
                </c:pt>
                <c:pt idx="452">
                  <c:v>-7.5805201507211546</c:v>
                </c:pt>
                <c:pt idx="453">
                  <c:v>-7.9714106228439583</c:v>
                </c:pt>
                <c:pt idx="454">
                  <c:v>-8.3469345873493754</c:v>
                </c:pt>
                <c:pt idx="455">
                  <c:v>-8.709080021333456</c:v>
                </c:pt>
                <c:pt idx="456">
                  <c:v>-9.0594514599665139</c:v>
                </c:pt>
                <c:pt idx="457">
                  <c:v>-9.3993656604044009</c:v>
                </c:pt>
                <c:pt idx="458">
                  <c:v>-9.7299186535905591</c:v>
                </c:pt>
                <c:pt idx="459">
                  <c:v>-10.052033989098398</c:v>
                </c:pt>
                <c:pt idx="460">
                  <c:v>-10.366498239786159</c:v>
                </c:pt>
                <c:pt idx="461">
                  <c:v>-10.673987648390336</c:v>
                </c:pt>
                <c:pt idx="462">
                  <c:v>-10.975088473697575</c:v>
                </c:pt>
                <c:pt idx="463">
                  <c:v>-11.2703127648699</c:v>
                </c:pt>
                <c:pt idx="464">
                  <c:v>-11.560110758789875</c:v>
                </c:pt>
                <c:pt idx="465">
                  <c:v>-11.844880743088519</c:v>
                </c:pt>
                <c:pt idx="466">
                  <c:v>-12.124976989895256</c:v>
                </c:pt>
                <c:pt idx="467">
                  <c:v>-12.400716201816305</c:v>
                </c:pt>
                <c:pt idx="468">
                  <c:v>-12.672382797070542</c:v>
                </c:pt>
                <c:pt idx="469">
                  <c:v>-12.94023327911786</c:v>
                </c:pt>
                <c:pt idx="470">
                  <c:v>-13.204499877143761</c:v>
                </c:pt>
                <c:pt idx="471">
                  <c:v>-13.465393600559532</c:v>
                </c:pt>
                <c:pt idx="472">
                  <c:v>-13.723106818628557</c:v>
                </c:pt>
                <c:pt idx="473">
                  <c:v>-13.97781545227971</c:v>
                </c:pt>
                <c:pt idx="474">
                  <c:v>-14.229680846930103</c:v>
                </c:pt>
                <c:pt idx="475">
                  <c:v>-14.478851381169344</c:v>
                </c:pt>
                <c:pt idx="476">
                  <c:v>-14.725463855359168</c:v>
                </c:pt>
                <c:pt idx="477">
                  <c:v>-14.969644695783185</c:v>
                </c:pt>
                <c:pt idx="478">
                  <c:v>-15.211511003364837</c:v>
                </c:pt>
                <c:pt idx="479">
                  <c:v>-15.451171470732859</c:v>
                </c:pt>
                <c:pt idx="480">
                  <c:v>-15.688727187235092</c:v>
                </c:pt>
                <c:pt idx="481">
                  <c:v>-15.92427234814795</c:v>
                </c:pt>
                <c:pt idx="482">
                  <c:v>-16.157894881620237</c:v>
                </c:pt>
                <c:pt idx="483">
                  <c:v>-16.389677004687719</c:v>
                </c:pt>
                <c:pt idx="484">
                  <c:v>-16.619695717897159</c:v>
                </c:pt>
                <c:pt idx="485">
                  <c:v>-16.848023246600459</c:v>
                </c:pt>
                <c:pt idx="486">
                  <c:v>-17.074727435759833</c:v>
                </c:pt>
                <c:pt idx="487">
                  <c:v>-17.373858978500856</c:v>
                </c:pt>
                <c:pt idx="489">
                  <c:v>#N/A</c:v>
                </c:pt>
                <c:pt idx="490">
                  <c:v>#N/A</c:v>
                </c:pt>
                <c:pt idx="491">
                  <c:v>#N/A</c:v>
                </c:pt>
                <c:pt idx="492">
                  <c:v>#N/A</c:v>
                </c:pt>
                <c:pt idx="493">
                  <c:v>#N/A</c:v>
                </c:pt>
                <c:pt idx="494">
                  <c:v>#N/A</c:v>
                </c:pt>
                <c:pt idx="495">
                  <c:v>#N/A</c:v>
                </c:pt>
                <c:pt idx="496">
                  <c:v>#N/A</c:v>
                </c:pt>
                <c:pt idx="497">
                  <c:v>#N/A</c:v>
                </c:pt>
                <c:pt idx="498">
                  <c:v>#N/A</c:v>
                </c:pt>
                <c:pt idx="499">
                  <c:v>#N/A</c:v>
                </c:pt>
                <c:pt idx="500">
                  <c:v>#N/A</c:v>
                </c:pt>
                <c:pt idx="501">
                  <c:v>#N/A</c:v>
                </c:pt>
                <c:pt idx="502">
                  <c:v>#N/A</c:v>
                </c:pt>
                <c:pt idx="503">
                  <c:v>#N/A</c:v>
                </c:pt>
                <c:pt idx="504">
                  <c:v>#N/A</c:v>
                </c:pt>
                <c:pt idx="505">
                  <c:v>#N/A</c:v>
                </c:pt>
                <c:pt idx="506">
                  <c:v>#N/A</c:v>
                </c:pt>
                <c:pt idx="507">
                  <c:v>#N/A</c:v>
                </c:pt>
                <c:pt idx="508">
                  <c:v>#N/A</c:v>
                </c:pt>
                <c:pt idx="509">
                  <c:v>#N/A</c:v>
                </c:pt>
                <c:pt idx="510">
                  <c:v>#N/A</c:v>
                </c:pt>
                <c:pt idx="511">
                  <c:v>#N/A</c:v>
                </c:pt>
                <c:pt idx="512">
                  <c:v>#N/A</c:v>
                </c:pt>
                <c:pt idx="513">
                  <c:v>#N/A</c:v>
                </c:pt>
                <c:pt idx="514">
                  <c:v>#N/A</c:v>
                </c:pt>
                <c:pt idx="515">
                  <c:v>#N/A</c:v>
                </c:pt>
                <c:pt idx="516">
                  <c:v>#N/A</c:v>
                </c:pt>
                <c:pt idx="517">
                  <c:v>#N/A</c:v>
                </c:pt>
                <c:pt idx="518">
                  <c:v>#N/A</c:v>
                </c:pt>
                <c:pt idx="519">
                  <c:v>#N/A</c:v>
                </c:pt>
                <c:pt idx="520">
                  <c:v>#N/A</c:v>
                </c:pt>
                <c:pt idx="521">
                  <c:v>#N/A</c:v>
                </c:pt>
                <c:pt idx="522">
                  <c:v>#N/A</c:v>
                </c:pt>
                <c:pt idx="523">
                  <c:v>#N/A</c:v>
                </c:pt>
                <c:pt idx="524">
                  <c:v>#N/A</c:v>
                </c:pt>
                <c:pt idx="525">
                  <c:v>#N/A</c:v>
                </c:pt>
                <c:pt idx="526">
                  <c:v>#N/A</c:v>
                </c:pt>
                <c:pt idx="527">
                  <c:v>#N/A</c:v>
                </c:pt>
                <c:pt idx="528">
                  <c:v>#N/A</c:v>
                </c:pt>
                <c:pt idx="529">
                  <c:v>#N/A</c:v>
                </c:pt>
                <c:pt idx="530">
                  <c:v>#N/A</c:v>
                </c:pt>
                <c:pt idx="531">
                  <c:v>#N/A</c:v>
                </c:pt>
                <c:pt idx="532">
                  <c:v>#N/A</c:v>
                </c:pt>
                <c:pt idx="533">
                  <c:v>#N/A</c:v>
                </c:pt>
                <c:pt idx="534">
                  <c:v>#N/A</c:v>
                </c:pt>
                <c:pt idx="535">
                  <c:v>#N/A</c:v>
                </c:pt>
                <c:pt idx="536">
                  <c:v>#N/A</c:v>
                </c:pt>
                <c:pt idx="537">
                  <c:v>#N/A</c:v>
                </c:pt>
                <c:pt idx="538">
                  <c:v>#N/A</c:v>
                </c:pt>
                <c:pt idx="539">
                  <c:v>#N/A</c:v>
                </c:pt>
                <c:pt idx="540">
                  <c:v>#N/A</c:v>
                </c:pt>
                <c:pt idx="541">
                  <c:v>#N/A</c:v>
                </c:pt>
                <c:pt idx="542">
                  <c:v>#N/A</c:v>
                </c:pt>
                <c:pt idx="543">
                  <c:v>#N/A</c:v>
                </c:pt>
                <c:pt idx="544">
                  <c:v>#N/A</c:v>
                </c:pt>
                <c:pt idx="545">
                  <c:v>#N/A</c:v>
                </c:pt>
                <c:pt idx="546">
                  <c:v>#N/A</c:v>
                </c:pt>
                <c:pt idx="547">
                  <c:v>#N/A</c:v>
                </c:pt>
                <c:pt idx="548">
                  <c:v>#N/A</c:v>
                </c:pt>
                <c:pt idx="549">
                  <c:v>#N/A</c:v>
                </c:pt>
                <c:pt idx="550">
                  <c:v>#N/A</c:v>
                </c:pt>
                <c:pt idx="551">
                  <c:v>#N/A</c:v>
                </c:pt>
                <c:pt idx="552">
                  <c:v>#N/A</c:v>
                </c:pt>
                <c:pt idx="553">
                  <c:v>#N/A</c:v>
                </c:pt>
                <c:pt idx="554">
                  <c:v>#N/A</c:v>
                </c:pt>
                <c:pt idx="555">
                  <c:v>#N/A</c:v>
                </c:pt>
                <c:pt idx="556">
                  <c:v>#N/A</c:v>
                </c:pt>
                <c:pt idx="557">
                  <c:v>#N/A</c:v>
                </c:pt>
                <c:pt idx="558">
                  <c:v>#N/A</c:v>
                </c:pt>
                <c:pt idx="559">
                  <c:v>#N/A</c:v>
                </c:pt>
                <c:pt idx="560">
                  <c:v>#N/A</c:v>
                </c:pt>
                <c:pt idx="561">
                  <c:v>#N/A</c:v>
                </c:pt>
                <c:pt idx="562">
                  <c:v>#N/A</c:v>
                </c:pt>
                <c:pt idx="563">
                  <c:v>#N/A</c:v>
                </c:pt>
                <c:pt idx="564">
                  <c:v>#N/A</c:v>
                </c:pt>
                <c:pt idx="565">
                  <c:v>#N/A</c:v>
                </c:pt>
                <c:pt idx="566">
                  <c:v>#N/A</c:v>
                </c:pt>
                <c:pt idx="567">
                  <c:v>#N/A</c:v>
                </c:pt>
                <c:pt idx="568">
                  <c:v>#N/A</c:v>
                </c:pt>
                <c:pt idx="569">
                  <c:v>#N/A</c:v>
                </c:pt>
                <c:pt idx="570">
                  <c:v>#N/A</c:v>
                </c:pt>
                <c:pt idx="571">
                  <c:v>#N/A</c:v>
                </c:pt>
                <c:pt idx="572">
                  <c:v>#N/A</c:v>
                </c:pt>
                <c:pt idx="573">
                  <c:v>#N/A</c:v>
                </c:pt>
                <c:pt idx="574">
                  <c:v>#N/A</c:v>
                </c:pt>
                <c:pt idx="575">
                  <c:v>#N/A</c:v>
                </c:pt>
                <c:pt idx="576">
                  <c:v>#N/A</c:v>
                </c:pt>
                <c:pt idx="577">
                  <c:v>#N/A</c:v>
                </c:pt>
                <c:pt idx="578">
                  <c:v>#N/A</c:v>
                </c:pt>
                <c:pt idx="579">
                  <c:v>#N/A</c:v>
                </c:pt>
                <c:pt idx="580">
                  <c:v>#N/A</c:v>
                </c:pt>
                <c:pt idx="581">
                  <c:v>#N/A</c:v>
                </c:pt>
                <c:pt idx="582">
                  <c:v>#N/A</c:v>
                </c:pt>
                <c:pt idx="583">
                  <c:v>#N/A</c:v>
                </c:pt>
                <c:pt idx="584">
                  <c:v>#N/A</c:v>
                </c:pt>
                <c:pt idx="585">
                  <c:v>#N/A</c:v>
                </c:pt>
                <c:pt idx="586">
                  <c:v>#N/A</c:v>
                </c:pt>
                <c:pt idx="587">
                  <c:v>#N/A</c:v>
                </c:pt>
                <c:pt idx="588">
                  <c:v>#N/A</c:v>
                </c:pt>
                <c:pt idx="589">
                  <c:v>#N/A</c:v>
                </c:pt>
                <c:pt idx="590">
                  <c:v>#N/A</c:v>
                </c:pt>
                <c:pt idx="591">
                  <c:v>#N/A</c:v>
                </c:pt>
                <c:pt idx="592">
                  <c:v>#N/A</c:v>
                </c:pt>
                <c:pt idx="593">
                  <c:v>#N/A</c:v>
                </c:pt>
                <c:pt idx="594">
                  <c:v>#N/A</c:v>
                </c:pt>
                <c:pt idx="595">
                  <c:v>#N/A</c:v>
                </c:pt>
                <c:pt idx="596">
                  <c:v>#N/A</c:v>
                </c:pt>
                <c:pt idx="597">
                  <c:v>#N/A</c:v>
                </c:pt>
                <c:pt idx="598">
                  <c:v>#N/A</c:v>
                </c:pt>
                <c:pt idx="599">
                  <c:v>#N/A</c:v>
                </c:pt>
                <c:pt idx="600">
                  <c:v>#N/A</c:v>
                </c:pt>
                <c:pt idx="601">
                  <c:v>#N/A</c:v>
                </c:pt>
                <c:pt idx="602">
                  <c:v>#N/A</c:v>
                </c:pt>
                <c:pt idx="603">
                  <c:v>#N/A</c:v>
                </c:pt>
                <c:pt idx="604">
                  <c:v>#N/A</c:v>
                </c:pt>
                <c:pt idx="605">
                  <c:v>#N/A</c:v>
                </c:pt>
                <c:pt idx="606">
                  <c:v>#N/A</c:v>
                </c:pt>
                <c:pt idx="607">
                  <c:v>#N/A</c:v>
                </c:pt>
                <c:pt idx="608">
                  <c:v>#N/A</c:v>
                </c:pt>
                <c:pt idx="609">
                  <c:v>#N/A</c:v>
                </c:pt>
                <c:pt idx="610">
                  <c:v>#N/A</c:v>
                </c:pt>
                <c:pt idx="611">
                  <c:v>#N/A</c:v>
                </c:pt>
                <c:pt idx="612">
                  <c:v>#N/A</c:v>
                </c:pt>
                <c:pt idx="613">
                  <c:v>#N/A</c:v>
                </c:pt>
                <c:pt idx="614">
                  <c:v>#N/A</c:v>
                </c:pt>
                <c:pt idx="615">
                  <c:v>#N/A</c:v>
                </c:pt>
                <c:pt idx="616">
                  <c:v>#N/A</c:v>
                </c:pt>
                <c:pt idx="617">
                  <c:v>#N/A</c:v>
                </c:pt>
                <c:pt idx="618">
                  <c:v>#N/A</c:v>
                </c:pt>
                <c:pt idx="619">
                  <c:v>#N/A</c:v>
                </c:pt>
                <c:pt idx="620">
                  <c:v>#N/A</c:v>
                </c:pt>
                <c:pt idx="621">
                  <c:v>#N/A</c:v>
                </c:pt>
                <c:pt idx="622">
                  <c:v>#N/A</c:v>
                </c:pt>
                <c:pt idx="623">
                  <c:v>#N/A</c:v>
                </c:pt>
                <c:pt idx="624">
                  <c:v>#N/A</c:v>
                </c:pt>
                <c:pt idx="625">
                  <c:v>#N/A</c:v>
                </c:pt>
                <c:pt idx="626">
                  <c:v>#N/A</c:v>
                </c:pt>
                <c:pt idx="627">
                  <c:v>#N/A</c:v>
                </c:pt>
                <c:pt idx="628">
                  <c:v>#N/A</c:v>
                </c:pt>
                <c:pt idx="629">
                  <c:v>#N/A</c:v>
                </c:pt>
                <c:pt idx="630">
                  <c:v>#N/A</c:v>
                </c:pt>
                <c:pt idx="631">
                  <c:v>#N/A</c:v>
                </c:pt>
                <c:pt idx="632">
                  <c:v>#N/A</c:v>
                </c:pt>
                <c:pt idx="633">
                  <c:v>#N/A</c:v>
                </c:pt>
                <c:pt idx="634">
                  <c:v>#N/A</c:v>
                </c:pt>
                <c:pt idx="635">
                  <c:v>#N/A</c:v>
                </c:pt>
                <c:pt idx="636">
                  <c:v>#N/A</c:v>
                </c:pt>
                <c:pt idx="637">
                  <c:v>#N/A</c:v>
                </c:pt>
                <c:pt idx="638">
                  <c:v>#N/A</c:v>
                </c:pt>
                <c:pt idx="639">
                  <c:v>#N/A</c:v>
                </c:pt>
                <c:pt idx="640">
                  <c:v>#N/A</c:v>
                </c:pt>
                <c:pt idx="641">
                  <c:v>#N/A</c:v>
                </c:pt>
                <c:pt idx="642">
                  <c:v>#N/A</c:v>
                </c:pt>
                <c:pt idx="643">
                  <c:v>#N/A</c:v>
                </c:pt>
                <c:pt idx="644">
                  <c:v>#N/A</c:v>
                </c:pt>
                <c:pt idx="645">
                  <c:v>#N/A</c:v>
                </c:pt>
                <c:pt idx="646">
                  <c:v>#N/A</c:v>
                </c:pt>
                <c:pt idx="647">
                  <c:v>#N/A</c:v>
                </c:pt>
                <c:pt idx="648">
                  <c:v>#N/A</c:v>
                </c:pt>
              </c:numCache>
            </c:numRef>
          </c:xVal>
          <c:yVal>
            <c:numRef>
              <c:f>Calculations!$AW$43:$AW$691</c:f>
              <c:numCache>
                <c:formatCode>0.0</c:formatCode>
                <c:ptCount val="649"/>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#N/A</c:v>
                </c:pt>
                <c:pt idx="103">
                  <c:v>#N/A</c:v>
                </c:pt>
                <c:pt idx="104">
                  <c:v>#N/A</c:v>
                </c:pt>
                <c:pt idx="105">
                  <c:v>#N/A</c:v>
                </c:pt>
                <c:pt idx="106">
                  <c:v>#N/A</c:v>
                </c:pt>
                <c:pt idx="107">
                  <c:v>#N/A</c:v>
                </c:pt>
                <c:pt idx="108">
                  <c:v>#N/A</c:v>
                </c:pt>
                <c:pt idx="109">
                  <c:v>#N/A</c:v>
                </c:pt>
                <c:pt idx="110">
                  <c:v>#N/A</c:v>
                </c:pt>
                <c:pt idx="111">
                  <c:v>#N/A</c:v>
                </c:pt>
                <c:pt idx="112">
                  <c:v>#N/A</c:v>
                </c:pt>
                <c:pt idx="113">
                  <c:v>#N/A</c:v>
                </c:pt>
                <c:pt idx="114">
                  <c:v>#N/A</c:v>
                </c:pt>
                <c:pt idx="115">
                  <c:v>-17.830489035483872</c:v>
                </c:pt>
                <c:pt idx="116">
                  <c:v>-17.830489035483872</c:v>
                </c:pt>
                <c:pt idx="117">
                  <c:v>-17.830489035483872</c:v>
                </c:pt>
                <c:pt idx="118">
                  <c:v>-17.830489035483868</c:v>
                </c:pt>
                <c:pt idx="119">
                  <c:v>-17.830489035483868</c:v>
                </c:pt>
                <c:pt idx="120">
                  <c:v>-17.830489035483865</c:v>
                </c:pt>
                <c:pt idx="121">
                  <c:v>-17.830489035483865</c:v>
                </c:pt>
                <c:pt idx="122">
                  <c:v>-17.830489035483872</c:v>
                </c:pt>
                <c:pt idx="123">
                  <c:v>-17.830489035483872</c:v>
                </c:pt>
                <c:pt idx="124">
                  <c:v>-17.830489035483868</c:v>
                </c:pt>
                <c:pt idx="125">
                  <c:v>-17.830489035483868</c:v>
                </c:pt>
                <c:pt idx="126">
                  <c:v>-17.830489035483875</c:v>
                </c:pt>
                <c:pt idx="127">
                  <c:v>-17.830489035483868</c:v>
                </c:pt>
                <c:pt idx="128">
                  <c:v>-17.830489035483872</c:v>
                </c:pt>
                <c:pt idx="129">
                  <c:v>-17.830489035483872</c:v>
                </c:pt>
                <c:pt idx="130">
                  <c:v>-17.830489035483868</c:v>
                </c:pt>
                <c:pt idx="131">
                  <c:v>-17.830489035483868</c:v>
                </c:pt>
                <c:pt idx="132">
                  <c:v>-17.830489035483868</c:v>
                </c:pt>
                <c:pt idx="133">
                  <c:v>-17.830489035483868</c:v>
                </c:pt>
                <c:pt idx="134">
                  <c:v>-17.830489035483875</c:v>
                </c:pt>
                <c:pt idx="135">
                  <c:v>-17.830489035483872</c:v>
                </c:pt>
                <c:pt idx="136">
                  <c:v>-17.830489035483872</c:v>
                </c:pt>
                <c:pt idx="137">
                  <c:v>-17.830489035483879</c:v>
                </c:pt>
                <c:pt idx="138">
                  <c:v>-17.830489035483872</c:v>
                </c:pt>
                <c:pt idx="139">
                  <c:v>-17.830489035483872</c:v>
                </c:pt>
                <c:pt idx="140">
                  <c:v>-17.830489035483872</c:v>
                </c:pt>
                <c:pt idx="141">
                  <c:v>-17.830489035483875</c:v>
                </c:pt>
                <c:pt idx="142">
                  <c:v>-17.830489035483868</c:v>
                </c:pt>
                <c:pt idx="143">
                  <c:v>-17.830489035483868</c:v>
                </c:pt>
                <c:pt idx="144">
                  <c:v>-17.830489035483868</c:v>
                </c:pt>
                <c:pt idx="145">
                  <c:v>-17.830489035483872</c:v>
                </c:pt>
                <c:pt idx="146">
                  <c:v>-17.830489035483868</c:v>
                </c:pt>
                <c:pt idx="147">
                  <c:v>-17.830489035483872</c:v>
                </c:pt>
                <c:pt idx="148">
                  <c:v>-17.830489035483875</c:v>
                </c:pt>
                <c:pt idx="149">
                  <c:v>-17.830489035483865</c:v>
                </c:pt>
                <c:pt idx="150">
                  <c:v>-17.830489035483868</c:v>
                </c:pt>
                <c:pt idx="151">
                  <c:v>-17.830489035483883</c:v>
                </c:pt>
                <c:pt idx="152">
                  <c:v>-17.830489035483868</c:v>
                </c:pt>
                <c:pt idx="153">
                  <c:v>-17.830489035483872</c:v>
                </c:pt>
                <c:pt idx="154">
                  <c:v>-17.830489035483872</c:v>
                </c:pt>
                <c:pt idx="155">
                  <c:v>-17.830489035483872</c:v>
                </c:pt>
                <c:pt idx="156">
                  <c:v>-17.830489035483879</c:v>
                </c:pt>
                <c:pt idx="157">
                  <c:v>-17.830489035483872</c:v>
                </c:pt>
                <c:pt idx="158">
                  <c:v>-17.830489035483868</c:v>
                </c:pt>
                <c:pt idx="159">
                  <c:v>-17.906745215006698</c:v>
                </c:pt>
                <c:pt idx="160" formatCode="General">
                  <c:v>0</c:v>
                </c:pt>
                <c:pt idx="161">
                  <c:v>-17.830489035483872</c:v>
                </c:pt>
                <c:pt idx="162">
                  <c:v>-17.830489035483872</c:v>
                </c:pt>
                <c:pt idx="163" formatCode="General">
                  <c:v>0</c:v>
                </c:pt>
                <c:pt idx="164">
                  <c:v>#N/A</c:v>
                </c:pt>
                <c:pt idx="165">
                  <c:v>#N/A</c:v>
                </c:pt>
                <c:pt idx="166">
                  <c:v>#N/A</c:v>
                </c:pt>
                <c:pt idx="167">
                  <c:v>#N/A</c:v>
                </c:pt>
                <c:pt idx="168">
                  <c:v>#N/A</c:v>
                </c:pt>
                <c:pt idx="169">
                  <c:v>#N/A</c:v>
                </c:pt>
                <c:pt idx="170">
                  <c:v>#N/A</c:v>
                </c:pt>
                <c:pt idx="171">
                  <c:v>#N/A</c:v>
                </c:pt>
                <c:pt idx="172">
                  <c:v>#N/A</c:v>
                </c:pt>
                <c:pt idx="173">
                  <c:v>#N/A</c:v>
                </c:pt>
                <c:pt idx="174">
                  <c:v>#N/A</c:v>
                </c:pt>
                <c:pt idx="175">
                  <c:v>#N/A</c:v>
                </c:pt>
                <c:pt idx="176">
                  <c:v>#N/A</c:v>
                </c:pt>
                <c:pt idx="177">
                  <c:v>#N/A</c:v>
                </c:pt>
                <c:pt idx="178">
                  <c:v>#N/A</c:v>
                </c:pt>
                <c:pt idx="179">
                  <c:v>#N/A</c:v>
                </c:pt>
                <c:pt idx="180">
                  <c:v>#N/A</c:v>
                </c:pt>
                <c:pt idx="181">
                  <c:v>#N/A</c:v>
                </c:pt>
                <c:pt idx="182">
                  <c:v>#N/A</c:v>
                </c:pt>
                <c:pt idx="183">
                  <c:v>#N/A</c:v>
                </c:pt>
                <c:pt idx="184">
                  <c:v>#N/A</c:v>
                </c:pt>
                <c:pt idx="185">
                  <c:v>#N/A</c:v>
                </c:pt>
                <c:pt idx="186">
                  <c:v>#N/A</c:v>
                </c:pt>
                <c:pt idx="187">
                  <c:v>#N/A</c:v>
                </c:pt>
                <c:pt idx="188">
                  <c:v>#N/A</c:v>
                </c:pt>
                <c:pt idx="189">
                  <c:v>#N/A</c:v>
                </c:pt>
                <c:pt idx="190">
                  <c:v>#N/A</c:v>
                </c:pt>
                <c:pt idx="191">
                  <c:v>#N/A</c:v>
                </c:pt>
                <c:pt idx="192">
                  <c:v>#N/A</c:v>
                </c:pt>
                <c:pt idx="193">
                  <c:v>#N/A</c:v>
                </c:pt>
                <c:pt idx="194">
                  <c:v>#N/A</c:v>
                </c:pt>
                <c:pt idx="195">
                  <c:v>#N/A</c:v>
                </c:pt>
                <c:pt idx="196">
                  <c:v>#N/A</c:v>
                </c:pt>
                <c:pt idx="197">
                  <c:v>#N/A</c:v>
                </c:pt>
                <c:pt idx="198">
                  <c:v>#N/A</c:v>
                </c:pt>
                <c:pt idx="199">
                  <c:v>#N/A</c:v>
                </c:pt>
                <c:pt idx="200">
                  <c:v>#N/A</c:v>
                </c:pt>
                <c:pt idx="201">
                  <c:v>#N/A</c:v>
                </c:pt>
                <c:pt idx="202">
                  <c:v>#N/A</c:v>
                </c:pt>
                <c:pt idx="203">
                  <c:v>#N/A</c:v>
                </c:pt>
                <c:pt idx="204">
                  <c:v>#N/A</c:v>
                </c:pt>
                <c:pt idx="205">
                  <c:v>#N/A</c:v>
                </c:pt>
                <c:pt idx="206">
                  <c:v>#N/A</c:v>
                </c:pt>
                <c:pt idx="207">
                  <c:v>#N/A</c:v>
                </c:pt>
                <c:pt idx="208">
                  <c:v>#N/A</c:v>
                </c:pt>
                <c:pt idx="209">
                  <c:v>#N/A</c:v>
                </c:pt>
                <c:pt idx="210">
                  <c:v>#N/A</c:v>
                </c:pt>
                <c:pt idx="211">
                  <c:v>#N/A</c:v>
                </c:pt>
                <c:pt idx="212">
                  <c:v>#N/A</c:v>
                </c:pt>
                <c:pt idx="213">
                  <c:v>#N/A</c:v>
                </c:pt>
                <c:pt idx="214">
                  <c:v>#N/A</c:v>
                </c:pt>
                <c:pt idx="215">
                  <c:v>#N/A</c:v>
                </c:pt>
                <c:pt idx="216">
                  <c:v>#N/A</c:v>
                </c:pt>
                <c:pt idx="217">
                  <c:v>#N/A</c:v>
                </c:pt>
                <c:pt idx="218">
                  <c:v>#N/A</c:v>
                </c:pt>
                <c:pt idx="219">
                  <c:v>#N/A</c:v>
                </c:pt>
                <c:pt idx="220">
                  <c:v>#N/A</c:v>
                </c:pt>
                <c:pt idx="221">
                  <c:v>#N/A</c:v>
                </c:pt>
                <c:pt idx="222">
                  <c:v>#N/A</c:v>
                </c:pt>
                <c:pt idx="223">
                  <c:v>#N/A</c:v>
                </c:pt>
                <c:pt idx="224">
                  <c:v>#N/A</c:v>
                </c:pt>
                <c:pt idx="225">
                  <c:v>#N/A</c:v>
                </c:pt>
                <c:pt idx="226">
                  <c:v>#N/A</c:v>
                </c:pt>
                <c:pt idx="227">
                  <c:v>#N/A</c:v>
                </c:pt>
                <c:pt idx="228">
                  <c:v>#N/A</c:v>
                </c:pt>
                <c:pt idx="229">
                  <c:v>#N/A</c:v>
                </c:pt>
                <c:pt idx="230">
                  <c:v>#N/A</c:v>
                </c:pt>
                <c:pt idx="231">
                  <c:v>#N/A</c:v>
                </c:pt>
                <c:pt idx="232">
                  <c:v>#N/A</c:v>
                </c:pt>
                <c:pt idx="233">
                  <c:v>#N/A</c:v>
                </c:pt>
                <c:pt idx="234">
                  <c:v>#N/A</c:v>
                </c:pt>
                <c:pt idx="235">
                  <c:v>#N/A</c:v>
                </c:pt>
                <c:pt idx="236">
                  <c:v>#N/A</c:v>
                </c:pt>
                <c:pt idx="237">
                  <c:v>#N/A</c:v>
                </c:pt>
                <c:pt idx="238">
                  <c:v>#N/A</c:v>
                </c:pt>
                <c:pt idx="239">
                  <c:v>#N/A</c:v>
                </c:pt>
                <c:pt idx="240">
                  <c:v>#N/A</c:v>
                </c:pt>
                <c:pt idx="241">
                  <c:v>#N/A</c:v>
                </c:pt>
                <c:pt idx="242">
                  <c:v>#N/A</c:v>
                </c:pt>
                <c:pt idx="243">
                  <c:v>#N/A</c:v>
                </c:pt>
                <c:pt idx="244">
                  <c:v>#N/A</c:v>
                </c:pt>
                <c:pt idx="245">
                  <c:v>#N/A</c:v>
                </c:pt>
                <c:pt idx="246">
                  <c:v>#N/A</c:v>
                </c:pt>
                <c:pt idx="247">
                  <c:v>#N/A</c:v>
                </c:pt>
                <c:pt idx="248">
                  <c:v>#N/A</c:v>
                </c:pt>
                <c:pt idx="249">
                  <c:v>#N/A</c:v>
                </c:pt>
                <c:pt idx="250">
                  <c:v>#N/A</c:v>
                </c:pt>
                <c:pt idx="251">
                  <c:v>#N/A</c:v>
                </c:pt>
                <c:pt idx="252">
                  <c:v>#N/A</c:v>
                </c:pt>
                <c:pt idx="253">
                  <c:v>#N/A</c:v>
                </c:pt>
                <c:pt idx="254">
                  <c:v>#N/A</c:v>
                </c:pt>
                <c:pt idx="255">
                  <c:v>#N/A</c:v>
                </c:pt>
                <c:pt idx="256">
                  <c:v>#N/A</c:v>
                </c:pt>
                <c:pt idx="257">
                  <c:v>#N/A</c:v>
                </c:pt>
                <c:pt idx="258">
                  <c:v>#N/A</c:v>
                </c:pt>
                <c:pt idx="259">
                  <c:v>#N/A</c:v>
                </c:pt>
                <c:pt idx="260">
                  <c:v>#N/A</c:v>
                </c:pt>
                <c:pt idx="261">
                  <c:v>#N/A</c:v>
                </c:pt>
                <c:pt idx="262">
                  <c:v>#N/A</c:v>
                </c:pt>
                <c:pt idx="263">
                  <c:v>#N/A</c:v>
                </c:pt>
                <c:pt idx="264">
                  <c:v>#N/A</c:v>
                </c:pt>
                <c:pt idx="265">
                  <c:v>#N/A</c:v>
                </c:pt>
                <c:pt idx="266">
                  <c:v>#N/A</c:v>
                </c:pt>
                <c:pt idx="267">
                  <c:v>#N/A</c:v>
                </c:pt>
                <c:pt idx="268">
                  <c:v>#N/A</c:v>
                </c:pt>
                <c:pt idx="269">
                  <c:v>#N/A</c:v>
                </c:pt>
                <c:pt idx="270">
                  <c:v>#N/A</c:v>
                </c:pt>
                <c:pt idx="271">
                  <c:v>#N/A</c:v>
                </c:pt>
                <c:pt idx="272">
                  <c:v>#N/A</c:v>
                </c:pt>
                <c:pt idx="273">
                  <c:v>#N/A</c:v>
                </c:pt>
                <c:pt idx="274">
                  <c:v>#N/A</c:v>
                </c:pt>
                <c:pt idx="275">
                  <c:v>#N/A</c:v>
                </c:pt>
                <c:pt idx="276">
                  <c:v>#N/A</c:v>
                </c:pt>
                <c:pt idx="277">
                  <c:v>#N/A</c:v>
                </c:pt>
                <c:pt idx="278">
                  <c:v>#N/A</c:v>
                </c:pt>
                <c:pt idx="279">
                  <c:v>#N/A</c:v>
                </c:pt>
                <c:pt idx="280">
                  <c:v>#N/A</c:v>
                </c:pt>
                <c:pt idx="281">
                  <c:v>#N/A</c:v>
                </c:pt>
                <c:pt idx="282">
                  <c:v>#N/A</c:v>
                </c:pt>
                <c:pt idx="283">
                  <c:v>#N/A</c:v>
                </c:pt>
                <c:pt idx="284">
                  <c:v>#N/A</c:v>
                </c:pt>
                <c:pt idx="285">
                  <c:v>#N/A</c:v>
                </c:pt>
                <c:pt idx="286">
                  <c:v>#N/A</c:v>
                </c:pt>
                <c:pt idx="287">
                  <c:v>#N/A</c:v>
                </c:pt>
                <c:pt idx="288">
                  <c:v>#N/A</c:v>
                </c:pt>
                <c:pt idx="289">
                  <c:v>#N/A</c:v>
                </c:pt>
                <c:pt idx="290">
                  <c:v>#N/A</c:v>
                </c:pt>
                <c:pt idx="291">
                  <c:v>#N/A</c:v>
                </c:pt>
                <c:pt idx="292">
                  <c:v>#N/A</c:v>
                </c:pt>
                <c:pt idx="293">
                  <c:v>#N/A</c:v>
                </c:pt>
                <c:pt idx="294">
                  <c:v>#N/A</c:v>
                </c:pt>
                <c:pt idx="295">
                  <c:v>#N/A</c:v>
                </c:pt>
                <c:pt idx="296">
                  <c:v>#N/A</c:v>
                </c:pt>
                <c:pt idx="297">
                  <c:v>#N/A</c:v>
                </c:pt>
                <c:pt idx="298">
                  <c:v>#N/A</c:v>
                </c:pt>
                <c:pt idx="299">
                  <c:v>#N/A</c:v>
                </c:pt>
                <c:pt idx="300">
                  <c:v>#N/A</c:v>
                </c:pt>
                <c:pt idx="301">
                  <c:v>#N/A</c:v>
                </c:pt>
                <c:pt idx="302">
                  <c:v>#N/A</c:v>
                </c:pt>
                <c:pt idx="303">
                  <c:v>#N/A</c:v>
                </c:pt>
                <c:pt idx="304">
                  <c:v>#N/A</c:v>
                </c:pt>
                <c:pt idx="305">
                  <c:v>#N/A</c:v>
                </c:pt>
                <c:pt idx="306">
                  <c:v>#N/A</c:v>
                </c:pt>
                <c:pt idx="307">
                  <c:v>#N/A</c:v>
                </c:pt>
                <c:pt idx="308">
                  <c:v>#N/A</c:v>
                </c:pt>
                <c:pt idx="309">
                  <c:v>#N/A</c:v>
                </c:pt>
                <c:pt idx="310">
                  <c:v>#N/A</c:v>
                </c:pt>
                <c:pt idx="311">
                  <c:v>#N/A</c:v>
                </c:pt>
                <c:pt idx="312">
                  <c:v>#N/A</c:v>
                </c:pt>
                <c:pt idx="313">
                  <c:v>#N/A</c:v>
                </c:pt>
                <c:pt idx="314">
                  <c:v>#N/A</c:v>
                </c:pt>
                <c:pt idx="315">
                  <c:v>#N/A</c:v>
                </c:pt>
                <c:pt idx="316">
                  <c:v>#N/A</c:v>
                </c:pt>
                <c:pt idx="317">
                  <c:v>#N/A</c:v>
                </c:pt>
                <c:pt idx="318">
                  <c:v>#N/A</c:v>
                </c:pt>
                <c:pt idx="319">
                  <c:v>#N/A</c:v>
                </c:pt>
                <c:pt idx="320">
                  <c:v>#N/A</c:v>
                </c:pt>
                <c:pt idx="321">
                  <c:v>#N/A</c:v>
                </c:pt>
                <c:pt idx="322">
                  <c:v>#N/A</c:v>
                </c:pt>
                <c:pt idx="323">
                  <c:v>#N/A</c:v>
                </c:pt>
                <c:pt idx="324" formatCode="General">
                  <c:v>0</c:v>
                </c:pt>
                <c:pt idx="325">
                  <c:v>#N/A</c:v>
                </c:pt>
                <c:pt idx="326">
                  <c:v>#N/A</c:v>
                </c:pt>
                <c:pt idx="327" formatCode="General">
                  <c:v>0</c:v>
                </c:pt>
                <c:pt idx="328">
                  <c:v>#N/A</c:v>
                </c:pt>
                <c:pt idx="329">
                  <c:v>#N/A</c:v>
                </c:pt>
                <c:pt idx="330">
                  <c:v>#N/A</c:v>
                </c:pt>
                <c:pt idx="331">
                  <c:v>#N/A</c:v>
                </c:pt>
                <c:pt idx="332">
                  <c:v>#N/A</c:v>
                </c:pt>
                <c:pt idx="333">
                  <c:v>#N/A</c:v>
                </c:pt>
                <c:pt idx="334">
                  <c:v>#N/A</c:v>
                </c:pt>
                <c:pt idx="335">
                  <c:v>#N/A</c:v>
                </c:pt>
                <c:pt idx="336">
                  <c:v>#N/A</c:v>
                </c:pt>
                <c:pt idx="337">
                  <c:v>#N/A</c:v>
                </c:pt>
                <c:pt idx="338">
                  <c:v>#N/A</c:v>
                </c:pt>
                <c:pt idx="339">
                  <c:v>#N/A</c:v>
                </c:pt>
                <c:pt idx="340">
                  <c:v>#N/A</c:v>
                </c:pt>
                <c:pt idx="341">
                  <c:v>#N/A</c:v>
                </c:pt>
                <c:pt idx="342">
                  <c:v>#N/A</c:v>
                </c:pt>
                <c:pt idx="343">
                  <c:v>#N/A</c:v>
                </c:pt>
                <c:pt idx="344">
                  <c:v>#N/A</c:v>
                </c:pt>
                <c:pt idx="345">
                  <c:v>#N/A</c:v>
                </c:pt>
                <c:pt idx="346">
                  <c:v>#N/A</c:v>
                </c:pt>
                <c:pt idx="347">
                  <c:v>#N/A</c:v>
                </c:pt>
                <c:pt idx="348">
                  <c:v>#N/A</c:v>
                </c:pt>
                <c:pt idx="349">
                  <c:v>#N/A</c:v>
                </c:pt>
                <c:pt idx="350">
                  <c:v>#N/A</c:v>
                </c:pt>
                <c:pt idx="351">
                  <c:v>#N/A</c:v>
                </c:pt>
                <c:pt idx="352">
                  <c:v>#N/A</c:v>
                </c:pt>
                <c:pt idx="353">
                  <c:v>#N/A</c:v>
                </c:pt>
                <c:pt idx="354">
                  <c:v>#N/A</c:v>
                </c:pt>
                <c:pt idx="355">
                  <c:v>#N/A</c:v>
                </c:pt>
                <c:pt idx="356">
                  <c:v>#N/A</c:v>
                </c:pt>
                <c:pt idx="357">
                  <c:v>#N/A</c:v>
                </c:pt>
                <c:pt idx="358">
                  <c:v>#N/A</c:v>
                </c:pt>
                <c:pt idx="359">
                  <c:v>#N/A</c:v>
                </c:pt>
                <c:pt idx="360">
                  <c:v>#N/A</c:v>
                </c:pt>
                <c:pt idx="361">
                  <c:v>#N/A</c:v>
                </c:pt>
                <c:pt idx="362">
                  <c:v>#N/A</c:v>
                </c:pt>
                <c:pt idx="363">
                  <c:v>#N/A</c:v>
                </c:pt>
                <c:pt idx="364">
                  <c:v>#N/A</c:v>
                </c:pt>
                <c:pt idx="365">
                  <c:v>#N/A</c:v>
                </c:pt>
                <c:pt idx="366">
                  <c:v>#N/A</c:v>
                </c:pt>
                <c:pt idx="367">
                  <c:v>#N/A</c:v>
                </c:pt>
                <c:pt idx="368">
                  <c:v>#N/A</c:v>
                </c:pt>
                <c:pt idx="369">
                  <c:v>#N/A</c:v>
                </c:pt>
                <c:pt idx="370">
                  <c:v>#N/A</c:v>
                </c:pt>
                <c:pt idx="371">
                  <c:v>#N/A</c:v>
                </c:pt>
                <c:pt idx="372">
                  <c:v>#N/A</c:v>
                </c:pt>
                <c:pt idx="373">
                  <c:v>#N/A</c:v>
                </c:pt>
                <c:pt idx="374">
                  <c:v>#N/A</c:v>
                </c:pt>
                <c:pt idx="375">
                  <c:v>#N/A</c:v>
                </c:pt>
                <c:pt idx="376">
                  <c:v>#N/A</c:v>
                </c:pt>
                <c:pt idx="377">
                  <c:v>#N/A</c:v>
                </c:pt>
                <c:pt idx="378">
                  <c:v>#N/A</c:v>
                </c:pt>
                <c:pt idx="379">
                  <c:v>#N/A</c:v>
                </c:pt>
                <c:pt idx="380">
                  <c:v>#N/A</c:v>
                </c:pt>
                <c:pt idx="381">
                  <c:v>#N/A</c:v>
                </c:pt>
                <c:pt idx="382">
                  <c:v>#N/A</c:v>
                </c:pt>
                <c:pt idx="383">
                  <c:v>#N/A</c:v>
                </c:pt>
                <c:pt idx="384">
                  <c:v>#N/A</c:v>
                </c:pt>
                <c:pt idx="385">
                  <c:v>#N/A</c:v>
                </c:pt>
                <c:pt idx="386">
                  <c:v>#N/A</c:v>
                </c:pt>
                <c:pt idx="387">
                  <c:v>#N/A</c:v>
                </c:pt>
                <c:pt idx="388">
                  <c:v>#N/A</c:v>
                </c:pt>
                <c:pt idx="389">
                  <c:v>#N/A</c:v>
                </c:pt>
                <c:pt idx="390">
                  <c:v>#N/A</c:v>
                </c:pt>
                <c:pt idx="391">
                  <c:v>#N/A</c:v>
                </c:pt>
                <c:pt idx="392">
                  <c:v>#N/A</c:v>
                </c:pt>
                <c:pt idx="393">
                  <c:v>#N/A</c:v>
                </c:pt>
                <c:pt idx="394">
                  <c:v>#N/A</c:v>
                </c:pt>
                <c:pt idx="395">
                  <c:v>#N/A</c:v>
                </c:pt>
                <c:pt idx="396">
                  <c:v>#N/A</c:v>
                </c:pt>
                <c:pt idx="397">
                  <c:v>#N/A</c:v>
                </c:pt>
                <c:pt idx="398">
                  <c:v>#N/A</c:v>
                </c:pt>
                <c:pt idx="399">
                  <c:v>#N/A</c:v>
                </c:pt>
                <c:pt idx="400">
                  <c:v>#N/A</c:v>
                </c:pt>
                <c:pt idx="401">
                  <c:v>#N/A</c:v>
                </c:pt>
                <c:pt idx="402">
                  <c:v>#N/A</c:v>
                </c:pt>
                <c:pt idx="403">
                  <c:v>#N/A</c:v>
                </c:pt>
                <c:pt idx="404">
                  <c:v>#N/A</c:v>
                </c:pt>
                <c:pt idx="405">
                  <c:v>#N/A</c:v>
                </c:pt>
                <c:pt idx="406">
                  <c:v>#N/A</c:v>
                </c:pt>
                <c:pt idx="407">
                  <c:v>#N/A</c:v>
                </c:pt>
                <c:pt idx="408">
                  <c:v>#N/A</c:v>
                </c:pt>
                <c:pt idx="409">
                  <c:v>#N/A</c:v>
                </c:pt>
                <c:pt idx="410">
                  <c:v>#N/A</c:v>
                </c:pt>
                <c:pt idx="411">
                  <c:v>#N/A</c:v>
                </c:pt>
                <c:pt idx="412">
                  <c:v>#N/A</c:v>
                </c:pt>
                <c:pt idx="413">
                  <c:v>#N/A</c:v>
                </c:pt>
                <c:pt idx="414">
                  <c:v>#N/A</c:v>
                </c:pt>
                <c:pt idx="415">
                  <c:v>#N/A</c:v>
                </c:pt>
                <c:pt idx="416">
                  <c:v>#N/A</c:v>
                </c:pt>
                <c:pt idx="417">
                  <c:v>#N/A</c:v>
                </c:pt>
                <c:pt idx="418">
                  <c:v>#N/A</c:v>
                </c:pt>
                <c:pt idx="419">
                  <c:v>#N/A</c:v>
                </c:pt>
                <c:pt idx="420">
                  <c:v>#N/A</c:v>
                </c:pt>
                <c:pt idx="421">
                  <c:v>#N/A</c:v>
                </c:pt>
                <c:pt idx="422">
                  <c:v>#N/A</c:v>
                </c:pt>
                <c:pt idx="423">
                  <c:v>#N/A</c:v>
                </c:pt>
                <c:pt idx="424">
                  <c:v>#N/A</c:v>
                </c:pt>
                <c:pt idx="425">
                  <c:v>#N/A</c:v>
                </c:pt>
                <c:pt idx="426">
                  <c:v>#N/A</c:v>
                </c:pt>
                <c:pt idx="427">
                  <c:v>#N/A</c:v>
                </c:pt>
                <c:pt idx="428">
                  <c:v>#N/A</c:v>
                </c:pt>
                <c:pt idx="429">
                  <c:v>#N/A</c:v>
                </c:pt>
                <c:pt idx="430">
                  <c:v>#N/A</c:v>
                </c:pt>
                <c:pt idx="431">
                  <c:v>#N/A</c:v>
                </c:pt>
                <c:pt idx="432">
                  <c:v>#N/A</c:v>
                </c:pt>
                <c:pt idx="433">
                  <c:v>#N/A</c:v>
                </c:pt>
                <c:pt idx="434">
                  <c:v>#N/A</c:v>
                </c:pt>
                <c:pt idx="435">
                  <c:v>#N/A</c:v>
                </c:pt>
                <c:pt idx="436">
                  <c:v>#N/A</c:v>
                </c:pt>
                <c:pt idx="437">
                  <c:v>#N/A</c:v>
                </c:pt>
                <c:pt idx="438">
                  <c:v>#N/A</c:v>
                </c:pt>
                <c:pt idx="439">
                  <c:v>#N/A</c:v>
                </c:pt>
                <c:pt idx="440">
                  <c:v>#N/A</c:v>
                </c:pt>
                <c:pt idx="441">
                  <c:v>#N/A</c:v>
                </c:pt>
                <c:pt idx="442">
                  <c:v>#N/A</c:v>
                </c:pt>
                <c:pt idx="443">
                  <c:v>-17.830489035483872</c:v>
                </c:pt>
                <c:pt idx="444">
                  <c:v>-17.830489035483872</c:v>
                </c:pt>
                <c:pt idx="445">
                  <c:v>-17.830489035483872</c:v>
                </c:pt>
                <c:pt idx="446">
                  <c:v>-17.830489035483868</c:v>
                </c:pt>
                <c:pt idx="447">
                  <c:v>-17.830489035483868</c:v>
                </c:pt>
                <c:pt idx="448">
                  <c:v>-17.830489035483865</c:v>
                </c:pt>
                <c:pt idx="449">
                  <c:v>-17.830489035483865</c:v>
                </c:pt>
                <c:pt idx="450">
                  <c:v>-17.830489035483872</c:v>
                </c:pt>
                <c:pt idx="451">
                  <c:v>-17.830489035483872</c:v>
                </c:pt>
                <c:pt idx="452">
                  <c:v>-17.830489035483868</c:v>
                </c:pt>
                <c:pt idx="453">
                  <c:v>-17.830489035483868</c:v>
                </c:pt>
                <c:pt idx="454">
                  <c:v>-17.830489035483875</c:v>
                </c:pt>
                <c:pt idx="455">
                  <c:v>-17.830489035483868</c:v>
                </c:pt>
                <c:pt idx="456">
                  <c:v>-17.830489035483872</c:v>
                </c:pt>
                <c:pt idx="457">
                  <c:v>-17.830489035483872</c:v>
                </c:pt>
                <c:pt idx="458">
                  <c:v>-17.830489035483868</c:v>
                </c:pt>
                <c:pt idx="459">
                  <c:v>-17.830489035483868</c:v>
                </c:pt>
                <c:pt idx="460">
                  <c:v>-17.830489035483868</c:v>
                </c:pt>
                <c:pt idx="461">
                  <c:v>-17.830489035483868</c:v>
                </c:pt>
                <c:pt idx="462">
                  <c:v>-17.830489035483875</c:v>
                </c:pt>
                <c:pt idx="463">
                  <c:v>-17.830489035483872</c:v>
                </c:pt>
                <c:pt idx="464">
                  <c:v>-17.830489035483872</c:v>
                </c:pt>
                <c:pt idx="465">
                  <c:v>-17.830489035483879</c:v>
                </c:pt>
                <c:pt idx="466">
                  <c:v>-17.830489035483872</c:v>
                </c:pt>
                <c:pt idx="467">
                  <c:v>-17.830489035483872</c:v>
                </c:pt>
                <c:pt idx="468">
                  <c:v>-17.830489035483872</c:v>
                </c:pt>
                <c:pt idx="469">
                  <c:v>-17.830489035483875</c:v>
                </c:pt>
                <c:pt idx="470">
                  <c:v>-17.830489035483868</c:v>
                </c:pt>
                <c:pt idx="471">
                  <c:v>-17.830489035483868</c:v>
                </c:pt>
                <c:pt idx="472">
                  <c:v>-17.830489035483868</c:v>
                </c:pt>
                <c:pt idx="473">
                  <c:v>-17.830489035483872</c:v>
                </c:pt>
                <c:pt idx="474">
                  <c:v>-17.830489035483868</c:v>
                </c:pt>
                <c:pt idx="475">
                  <c:v>-17.830489035483872</c:v>
                </c:pt>
                <c:pt idx="476">
                  <c:v>-17.830489035483875</c:v>
                </c:pt>
                <c:pt idx="477">
                  <c:v>-17.830489035483865</c:v>
                </c:pt>
                <c:pt idx="478">
                  <c:v>-17.830489035483868</c:v>
                </c:pt>
                <c:pt idx="479">
                  <c:v>-17.830489035483883</c:v>
                </c:pt>
                <c:pt idx="480">
                  <c:v>-17.830489035483868</c:v>
                </c:pt>
                <c:pt idx="481">
                  <c:v>-17.830489035483872</c:v>
                </c:pt>
                <c:pt idx="482">
                  <c:v>-17.830489035483872</c:v>
                </c:pt>
                <c:pt idx="483">
                  <c:v>-17.830489035483872</c:v>
                </c:pt>
                <c:pt idx="484">
                  <c:v>-17.830489035483879</c:v>
                </c:pt>
                <c:pt idx="485">
                  <c:v>-17.830489035483872</c:v>
                </c:pt>
                <c:pt idx="486">
                  <c:v>-17.830489035483868</c:v>
                </c:pt>
                <c:pt idx="487">
                  <c:v>-17.906745215006698</c:v>
                </c:pt>
                <c:pt idx="488">
                  <c:v>0</c:v>
                </c:pt>
                <c:pt idx="489">
                  <c:v>#N/A</c:v>
                </c:pt>
                <c:pt idx="490">
                  <c:v>#N/A</c:v>
                </c:pt>
                <c:pt idx="491">
                  <c:v>#N/A</c:v>
                </c:pt>
                <c:pt idx="492">
                  <c:v>#N/A</c:v>
                </c:pt>
                <c:pt idx="493">
                  <c:v>#N/A</c:v>
                </c:pt>
                <c:pt idx="494">
                  <c:v>#N/A</c:v>
                </c:pt>
                <c:pt idx="495">
                  <c:v>#N/A</c:v>
                </c:pt>
                <c:pt idx="496">
                  <c:v>#N/A</c:v>
                </c:pt>
                <c:pt idx="497">
                  <c:v>#N/A</c:v>
                </c:pt>
                <c:pt idx="498">
                  <c:v>#N/A</c:v>
                </c:pt>
                <c:pt idx="499">
                  <c:v>#N/A</c:v>
                </c:pt>
                <c:pt idx="500">
                  <c:v>#N/A</c:v>
                </c:pt>
                <c:pt idx="501">
                  <c:v>#N/A</c:v>
                </c:pt>
                <c:pt idx="502">
                  <c:v>#N/A</c:v>
                </c:pt>
                <c:pt idx="503">
                  <c:v>#N/A</c:v>
                </c:pt>
                <c:pt idx="504">
                  <c:v>#N/A</c:v>
                </c:pt>
                <c:pt idx="505">
                  <c:v>#N/A</c:v>
                </c:pt>
                <c:pt idx="506">
                  <c:v>#N/A</c:v>
                </c:pt>
                <c:pt idx="507">
                  <c:v>#N/A</c:v>
                </c:pt>
                <c:pt idx="508">
                  <c:v>#N/A</c:v>
                </c:pt>
                <c:pt idx="509">
                  <c:v>#N/A</c:v>
                </c:pt>
                <c:pt idx="510">
                  <c:v>#N/A</c:v>
                </c:pt>
                <c:pt idx="511">
                  <c:v>#N/A</c:v>
                </c:pt>
                <c:pt idx="512">
                  <c:v>#N/A</c:v>
                </c:pt>
                <c:pt idx="513">
                  <c:v>#N/A</c:v>
                </c:pt>
                <c:pt idx="514">
                  <c:v>#N/A</c:v>
                </c:pt>
                <c:pt idx="515">
                  <c:v>#N/A</c:v>
                </c:pt>
                <c:pt idx="516">
                  <c:v>#N/A</c:v>
                </c:pt>
                <c:pt idx="517">
                  <c:v>#N/A</c:v>
                </c:pt>
                <c:pt idx="518">
                  <c:v>#N/A</c:v>
                </c:pt>
                <c:pt idx="519">
                  <c:v>#N/A</c:v>
                </c:pt>
                <c:pt idx="520">
                  <c:v>#N/A</c:v>
                </c:pt>
                <c:pt idx="521">
                  <c:v>#N/A</c:v>
                </c:pt>
                <c:pt idx="522">
                  <c:v>#N/A</c:v>
                </c:pt>
                <c:pt idx="523">
                  <c:v>#N/A</c:v>
                </c:pt>
                <c:pt idx="524">
                  <c:v>#N/A</c:v>
                </c:pt>
                <c:pt idx="525">
                  <c:v>#N/A</c:v>
                </c:pt>
                <c:pt idx="526">
                  <c:v>#N/A</c:v>
                </c:pt>
                <c:pt idx="527">
                  <c:v>#N/A</c:v>
                </c:pt>
                <c:pt idx="528">
                  <c:v>#N/A</c:v>
                </c:pt>
                <c:pt idx="529">
                  <c:v>#N/A</c:v>
                </c:pt>
                <c:pt idx="530">
                  <c:v>#N/A</c:v>
                </c:pt>
                <c:pt idx="531">
                  <c:v>#N/A</c:v>
                </c:pt>
                <c:pt idx="532">
                  <c:v>#N/A</c:v>
                </c:pt>
                <c:pt idx="533">
                  <c:v>#N/A</c:v>
                </c:pt>
                <c:pt idx="534">
                  <c:v>#N/A</c:v>
                </c:pt>
                <c:pt idx="535">
                  <c:v>#N/A</c:v>
                </c:pt>
                <c:pt idx="536">
                  <c:v>#N/A</c:v>
                </c:pt>
                <c:pt idx="537">
                  <c:v>#N/A</c:v>
                </c:pt>
                <c:pt idx="538">
                  <c:v>#N/A</c:v>
                </c:pt>
                <c:pt idx="539">
                  <c:v>#N/A</c:v>
                </c:pt>
                <c:pt idx="540">
                  <c:v>#N/A</c:v>
                </c:pt>
                <c:pt idx="541">
                  <c:v>#N/A</c:v>
                </c:pt>
                <c:pt idx="542">
                  <c:v>#N/A</c:v>
                </c:pt>
                <c:pt idx="543">
                  <c:v>#N/A</c:v>
                </c:pt>
                <c:pt idx="544">
                  <c:v>#N/A</c:v>
                </c:pt>
                <c:pt idx="545">
                  <c:v>#N/A</c:v>
                </c:pt>
                <c:pt idx="546">
                  <c:v>#N/A</c:v>
                </c:pt>
                <c:pt idx="547">
                  <c:v>#N/A</c:v>
                </c:pt>
                <c:pt idx="548">
                  <c:v>#N/A</c:v>
                </c:pt>
                <c:pt idx="549">
                  <c:v>#N/A</c:v>
                </c:pt>
                <c:pt idx="550">
                  <c:v>#N/A</c:v>
                </c:pt>
                <c:pt idx="551">
                  <c:v>#N/A</c:v>
                </c:pt>
                <c:pt idx="552">
                  <c:v>#N/A</c:v>
                </c:pt>
                <c:pt idx="553">
                  <c:v>#N/A</c:v>
                </c:pt>
                <c:pt idx="554">
                  <c:v>#N/A</c:v>
                </c:pt>
                <c:pt idx="555">
                  <c:v>#N/A</c:v>
                </c:pt>
                <c:pt idx="556">
                  <c:v>#N/A</c:v>
                </c:pt>
                <c:pt idx="557">
                  <c:v>#N/A</c:v>
                </c:pt>
                <c:pt idx="558">
                  <c:v>#N/A</c:v>
                </c:pt>
                <c:pt idx="559">
                  <c:v>#N/A</c:v>
                </c:pt>
                <c:pt idx="560">
                  <c:v>#N/A</c:v>
                </c:pt>
                <c:pt idx="561">
                  <c:v>#N/A</c:v>
                </c:pt>
                <c:pt idx="562">
                  <c:v>#N/A</c:v>
                </c:pt>
                <c:pt idx="563">
                  <c:v>#N/A</c:v>
                </c:pt>
                <c:pt idx="564">
                  <c:v>#N/A</c:v>
                </c:pt>
                <c:pt idx="565">
                  <c:v>#N/A</c:v>
                </c:pt>
                <c:pt idx="566">
                  <c:v>#N/A</c:v>
                </c:pt>
                <c:pt idx="567">
                  <c:v>#N/A</c:v>
                </c:pt>
                <c:pt idx="568">
                  <c:v>#N/A</c:v>
                </c:pt>
                <c:pt idx="569">
                  <c:v>#N/A</c:v>
                </c:pt>
                <c:pt idx="570">
                  <c:v>#N/A</c:v>
                </c:pt>
                <c:pt idx="571">
                  <c:v>#N/A</c:v>
                </c:pt>
                <c:pt idx="572">
                  <c:v>#N/A</c:v>
                </c:pt>
                <c:pt idx="573">
                  <c:v>#N/A</c:v>
                </c:pt>
                <c:pt idx="574">
                  <c:v>#N/A</c:v>
                </c:pt>
                <c:pt idx="575">
                  <c:v>#N/A</c:v>
                </c:pt>
                <c:pt idx="576">
                  <c:v>#N/A</c:v>
                </c:pt>
                <c:pt idx="577">
                  <c:v>#N/A</c:v>
                </c:pt>
                <c:pt idx="578">
                  <c:v>#N/A</c:v>
                </c:pt>
                <c:pt idx="579">
                  <c:v>#N/A</c:v>
                </c:pt>
                <c:pt idx="580">
                  <c:v>#N/A</c:v>
                </c:pt>
                <c:pt idx="581">
                  <c:v>#N/A</c:v>
                </c:pt>
                <c:pt idx="582">
                  <c:v>#N/A</c:v>
                </c:pt>
                <c:pt idx="583">
                  <c:v>#N/A</c:v>
                </c:pt>
                <c:pt idx="584">
                  <c:v>#N/A</c:v>
                </c:pt>
                <c:pt idx="585">
                  <c:v>#N/A</c:v>
                </c:pt>
                <c:pt idx="586">
                  <c:v>#N/A</c:v>
                </c:pt>
                <c:pt idx="587">
                  <c:v>#N/A</c:v>
                </c:pt>
                <c:pt idx="588">
                  <c:v>#N/A</c:v>
                </c:pt>
                <c:pt idx="589">
                  <c:v>#N/A</c:v>
                </c:pt>
                <c:pt idx="590">
                  <c:v>#N/A</c:v>
                </c:pt>
                <c:pt idx="591">
                  <c:v>#N/A</c:v>
                </c:pt>
                <c:pt idx="592">
                  <c:v>#N/A</c:v>
                </c:pt>
                <c:pt idx="593">
                  <c:v>#N/A</c:v>
                </c:pt>
                <c:pt idx="594">
                  <c:v>#N/A</c:v>
                </c:pt>
                <c:pt idx="595">
                  <c:v>#N/A</c:v>
                </c:pt>
                <c:pt idx="596">
                  <c:v>#N/A</c:v>
                </c:pt>
                <c:pt idx="597">
                  <c:v>#N/A</c:v>
                </c:pt>
                <c:pt idx="598">
                  <c:v>#N/A</c:v>
                </c:pt>
                <c:pt idx="599">
                  <c:v>#N/A</c:v>
                </c:pt>
                <c:pt idx="600">
                  <c:v>#N/A</c:v>
                </c:pt>
                <c:pt idx="601">
                  <c:v>#N/A</c:v>
                </c:pt>
                <c:pt idx="602">
                  <c:v>#N/A</c:v>
                </c:pt>
                <c:pt idx="603">
                  <c:v>#N/A</c:v>
                </c:pt>
                <c:pt idx="604">
                  <c:v>#N/A</c:v>
                </c:pt>
                <c:pt idx="605">
                  <c:v>#N/A</c:v>
                </c:pt>
                <c:pt idx="606">
                  <c:v>#N/A</c:v>
                </c:pt>
                <c:pt idx="607">
                  <c:v>#N/A</c:v>
                </c:pt>
                <c:pt idx="608">
                  <c:v>#N/A</c:v>
                </c:pt>
                <c:pt idx="609">
                  <c:v>#N/A</c:v>
                </c:pt>
                <c:pt idx="610">
                  <c:v>#N/A</c:v>
                </c:pt>
                <c:pt idx="611">
                  <c:v>#N/A</c:v>
                </c:pt>
                <c:pt idx="612">
                  <c:v>#N/A</c:v>
                </c:pt>
                <c:pt idx="613">
                  <c:v>#N/A</c:v>
                </c:pt>
                <c:pt idx="614">
                  <c:v>#N/A</c:v>
                </c:pt>
                <c:pt idx="615">
                  <c:v>#N/A</c:v>
                </c:pt>
                <c:pt idx="616">
                  <c:v>#N/A</c:v>
                </c:pt>
                <c:pt idx="617">
                  <c:v>#N/A</c:v>
                </c:pt>
                <c:pt idx="618">
                  <c:v>#N/A</c:v>
                </c:pt>
                <c:pt idx="619">
                  <c:v>#N/A</c:v>
                </c:pt>
                <c:pt idx="620">
                  <c:v>#N/A</c:v>
                </c:pt>
                <c:pt idx="621">
                  <c:v>#N/A</c:v>
                </c:pt>
                <c:pt idx="622">
                  <c:v>#N/A</c:v>
                </c:pt>
                <c:pt idx="623">
                  <c:v>#N/A</c:v>
                </c:pt>
                <c:pt idx="624">
                  <c:v>#N/A</c:v>
                </c:pt>
                <c:pt idx="625">
                  <c:v>#N/A</c:v>
                </c:pt>
                <c:pt idx="626">
                  <c:v>#N/A</c:v>
                </c:pt>
                <c:pt idx="627">
                  <c:v>#N/A</c:v>
                </c:pt>
                <c:pt idx="628">
                  <c:v>#N/A</c:v>
                </c:pt>
                <c:pt idx="629">
                  <c:v>#N/A</c:v>
                </c:pt>
                <c:pt idx="630">
                  <c:v>#N/A</c:v>
                </c:pt>
                <c:pt idx="631">
                  <c:v>#N/A</c:v>
                </c:pt>
                <c:pt idx="632">
                  <c:v>#N/A</c:v>
                </c:pt>
                <c:pt idx="633">
                  <c:v>#N/A</c:v>
                </c:pt>
                <c:pt idx="634">
                  <c:v>#N/A</c:v>
                </c:pt>
                <c:pt idx="635">
                  <c:v>#N/A</c:v>
                </c:pt>
                <c:pt idx="636">
                  <c:v>#N/A</c:v>
                </c:pt>
                <c:pt idx="637">
                  <c:v>#N/A</c:v>
                </c:pt>
                <c:pt idx="638">
                  <c:v>#N/A</c:v>
                </c:pt>
                <c:pt idx="639">
                  <c:v>#N/A</c:v>
                </c:pt>
                <c:pt idx="640">
                  <c:v>#N/A</c:v>
                </c:pt>
                <c:pt idx="641">
                  <c:v>#N/A</c:v>
                </c:pt>
                <c:pt idx="642">
                  <c:v>#N/A</c:v>
                </c:pt>
                <c:pt idx="643">
                  <c:v>#N/A</c:v>
                </c:pt>
                <c:pt idx="644">
                  <c:v>#N/A</c:v>
                </c:pt>
                <c:pt idx="645">
                  <c:v>#N/A</c:v>
                </c:pt>
                <c:pt idx="646">
                  <c:v>#N/A</c:v>
                </c:pt>
                <c:pt idx="647">
                  <c:v>#N/A</c:v>
                </c:pt>
                <c:pt idx="648">
                  <c:v>#N/A</c:v>
                </c:pt>
              </c:numCache>
            </c:numRef>
          </c:yVal>
          <c:smooth val="0"/>
          <c:extLst>
            <c:ext xmlns:c16="http://schemas.microsoft.com/office/drawing/2014/chart" uri="{C3380CC4-5D6E-409C-BE32-E72D297353CC}">
              <c16:uniqueId val="{000000AE-DBC7-4653-96FE-BF07E4BF7153}"/>
            </c:ext>
          </c:extLst>
        </c:ser>
        <c:ser>
          <c:idx val="11"/>
          <c:order val="13"/>
          <c:tx>
            <c:strRef>
              <c:f>Calculations!$AY$42</c:f>
              <c:strCache>
                <c:ptCount val="1"/>
                <c:pt idx="0">
                  <c:v>para BQ left</c:v>
                </c:pt>
              </c:strCache>
            </c:strRef>
          </c:tx>
          <c:spPr>
            <a:ln w="25400" cap="rnd">
              <a:solidFill>
                <a:srgbClr val="FF0000"/>
              </a:solidFill>
              <a:round/>
            </a:ln>
            <a:effectLst/>
          </c:spPr>
          <c:marker>
            <c:symbol val="none"/>
          </c:marker>
          <c:xVal>
            <c:numRef>
              <c:f>Calculations!$AX$43:$AX$691</c:f>
              <c:numCache>
                <c:formatCode>0.0</c:formatCode>
                <c:ptCount val="649"/>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#N/A</c:v>
                </c:pt>
                <c:pt idx="103">
                  <c:v>#N/A</c:v>
                </c:pt>
                <c:pt idx="104">
                  <c:v>#N/A</c:v>
                </c:pt>
                <c:pt idx="105">
                  <c:v>#N/A</c:v>
                </c:pt>
                <c:pt idx="106">
                  <c:v>#N/A</c:v>
                </c:pt>
                <c:pt idx="107">
                  <c:v>#N/A</c:v>
                </c:pt>
                <c:pt idx="108">
                  <c:v>#N/A</c:v>
                </c:pt>
                <c:pt idx="109">
                  <c:v>#N/A</c:v>
                </c:pt>
                <c:pt idx="110">
                  <c:v>#N/A</c:v>
                </c:pt>
                <c:pt idx="111">
                  <c:v>#N/A</c:v>
                </c:pt>
                <c:pt idx="112">
                  <c:v>#N/A</c:v>
                </c:pt>
                <c:pt idx="113">
                  <c:v>#N/A</c:v>
                </c:pt>
                <c:pt idx="114">
                  <c:v>#N/A</c:v>
                </c:pt>
                <c:pt idx="115">
                  <c:v>#N/A</c:v>
                </c:pt>
                <c:pt idx="116">
                  <c:v>#N/A</c:v>
                </c:pt>
                <c:pt idx="117">
                  <c:v>#N/A</c:v>
                </c:pt>
                <c:pt idx="118">
                  <c:v>#N/A</c:v>
                </c:pt>
                <c:pt idx="119">
                  <c:v>#N/A</c:v>
                </c:pt>
                <c:pt idx="120">
                  <c:v>#N/A</c:v>
                </c:pt>
                <c:pt idx="121">
                  <c:v>#N/A</c:v>
                </c:pt>
                <c:pt idx="122">
                  <c:v>#N/A</c:v>
                </c:pt>
                <c:pt idx="123">
                  <c:v>#N/A</c:v>
                </c:pt>
                <c:pt idx="124">
                  <c:v>#N/A</c:v>
                </c:pt>
                <c:pt idx="125">
                  <c:v>#N/A</c:v>
                </c:pt>
                <c:pt idx="126">
                  <c:v>#N/A</c:v>
                </c:pt>
                <c:pt idx="127">
                  <c:v>#N/A</c:v>
                </c:pt>
                <c:pt idx="128">
                  <c:v>#N/A</c:v>
                </c:pt>
                <c:pt idx="129">
                  <c:v>#N/A</c:v>
                </c:pt>
                <c:pt idx="130">
                  <c:v>#N/A</c:v>
                </c:pt>
                <c:pt idx="131">
                  <c:v>#N/A</c:v>
                </c:pt>
                <c:pt idx="132">
                  <c:v>#N/A</c:v>
                </c:pt>
                <c:pt idx="133">
                  <c:v>#N/A</c:v>
                </c:pt>
                <c:pt idx="134">
                  <c:v>#N/A</c:v>
                </c:pt>
                <c:pt idx="135">
                  <c:v>#N/A</c:v>
                </c:pt>
                <c:pt idx="136">
                  <c:v>#N/A</c:v>
                </c:pt>
                <c:pt idx="137">
                  <c:v>#N/A</c:v>
                </c:pt>
                <c:pt idx="138">
                  <c:v>#N/A</c:v>
                </c:pt>
                <c:pt idx="139">
                  <c:v>#N/A</c:v>
                </c:pt>
                <c:pt idx="140">
                  <c:v>#N/A</c:v>
                </c:pt>
                <c:pt idx="141">
                  <c:v>#N/A</c:v>
                </c:pt>
                <c:pt idx="142">
                  <c:v>#N/A</c:v>
                </c:pt>
                <c:pt idx="143">
                  <c:v>#N/A</c:v>
                </c:pt>
                <c:pt idx="144">
                  <c:v>#N/A</c:v>
                </c:pt>
                <c:pt idx="145">
                  <c:v>#N/A</c:v>
                </c:pt>
                <c:pt idx="146">
                  <c:v>#N/A</c:v>
                </c:pt>
                <c:pt idx="147">
                  <c:v>#N/A</c:v>
                </c:pt>
                <c:pt idx="148">
                  <c:v>#N/A</c:v>
                </c:pt>
                <c:pt idx="149">
                  <c:v>#N/A</c:v>
                </c:pt>
                <c:pt idx="150">
                  <c:v>#N/A</c:v>
                </c:pt>
                <c:pt idx="151">
                  <c:v>#N/A</c:v>
                </c:pt>
                <c:pt idx="152">
                  <c:v>#N/A</c:v>
                </c:pt>
                <c:pt idx="153">
                  <c:v>#N/A</c:v>
                </c:pt>
                <c:pt idx="154">
                  <c:v>#N/A</c:v>
                </c:pt>
                <c:pt idx="155">
                  <c:v>#N/A</c:v>
                </c:pt>
                <c:pt idx="156">
                  <c:v>#N/A</c:v>
                </c:pt>
                <c:pt idx="157">
                  <c:v>#N/A</c:v>
                </c:pt>
                <c:pt idx="158">
                  <c:v>#N/A</c:v>
                </c:pt>
                <c:pt idx="159">
                  <c:v>#N/A</c:v>
                </c:pt>
                <c:pt idx="161">
                  <c:v>0</c:v>
                </c:pt>
                <c:pt idx="162">
                  <c:v>0</c:v>
                </c:pt>
                <c:pt idx="164">
                  <c:v>#N/A</c:v>
                </c:pt>
                <c:pt idx="165">
                  <c:v>#N/A</c:v>
                </c:pt>
                <c:pt idx="166">
                  <c:v>#N/A</c:v>
                </c:pt>
                <c:pt idx="167">
                  <c:v>#N/A</c:v>
                </c:pt>
                <c:pt idx="168">
                  <c:v>#N/A</c:v>
                </c:pt>
                <c:pt idx="169">
                  <c:v>#N/A</c:v>
                </c:pt>
                <c:pt idx="170">
                  <c:v>#N/A</c:v>
                </c:pt>
                <c:pt idx="171">
                  <c:v>#N/A</c:v>
                </c:pt>
                <c:pt idx="172">
                  <c:v>#N/A</c:v>
                </c:pt>
                <c:pt idx="173">
                  <c:v>#N/A</c:v>
                </c:pt>
                <c:pt idx="174">
                  <c:v>#N/A</c:v>
                </c:pt>
                <c:pt idx="175">
                  <c:v>#N/A</c:v>
                </c:pt>
                <c:pt idx="176">
                  <c:v>#N/A</c:v>
                </c:pt>
                <c:pt idx="177">
                  <c:v>#N/A</c:v>
                </c:pt>
                <c:pt idx="178">
                  <c:v>#N/A</c:v>
                </c:pt>
                <c:pt idx="179">
                  <c:v>#N/A</c:v>
                </c:pt>
                <c:pt idx="180">
                  <c:v>#N/A</c:v>
                </c:pt>
                <c:pt idx="181">
                  <c:v>#N/A</c:v>
                </c:pt>
                <c:pt idx="182">
                  <c:v>#N/A</c:v>
                </c:pt>
                <c:pt idx="183">
                  <c:v>#N/A</c:v>
                </c:pt>
                <c:pt idx="184">
                  <c:v>#N/A</c:v>
                </c:pt>
                <c:pt idx="185">
                  <c:v>#N/A</c:v>
                </c:pt>
                <c:pt idx="186">
                  <c:v>#N/A</c:v>
                </c:pt>
                <c:pt idx="187">
                  <c:v>#N/A</c:v>
                </c:pt>
                <c:pt idx="188">
                  <c:v>#N/A</c:v>
                </c:pt>
                <c:pt idx="189">
                  <c:v>#N/A</c:v>
                </c:pt>
                <c:pt idx="190">
                  <c:v>#N/A</c:v>
                </c:pt>
                <c:pt idx="191">
                  <c:v>#N/A</c:v>
                </c:pt>
                <c:pt idx="192">
                  <c:v>#N/A</c:v>
                </c:pt>
                <c:pt idx="193">
                  <c:v>#N/A</c:v>
                </c:pt>
                <c:pt idx="194">
                  <c:v>#N/A</c:v>
                </c:pt>
                <c:pt idx="195">
                  <c:v>#N/A</c:v>
                </c:pt>
                <c:pt idx="196">
                  <c:v>#N/A</c:v>
                </c:pt>
                <c:pt idx="197">
                  <c:v>#N/A</c:v>
                </c:pt>
                <c:pt idx="198">
                  <c:v>#N/A</c:v>
                </c:pt>
                <c:pt idx="199">
                  <c:v>#N/A</c:v>
                </c:pt>
                <c:pt idx="200">
                  <c:v>#N/A</c:v>
                </c:pt>
                <c:pt idx="201">
                  <c:v>#N/A</c:v>
                </c:pt>
                <c:pt idx="202">
                  <c:v>#N/A</c:v>
                </c:pt>
                <c:pt idx="203">
                  <c:v>#N/A</c:v>
                </c:pt>
                <c:pt idx="204">
                  <c:v>#N/A</c:v>
                </c:pt>
                <c:pt idx="205">
                  <c:v>#N/A</c:v>
                </c:pt>
                <c:pt idx="206">
                  <c:v>#N/A</c:v>
                </c:pt>
                <c:pt idx="207">
                  <c:v>#N/A</c:v>
                </c:pt>
                <c:pt idx="208">
                  <c:v>#N/A</c:v>
                </c:pt>
                <c:pt idx="209">
                  <c:v>#N/A</c:v>
                </c:pt>
                <c:pt idx="210">
                  <c:v>#N/A</c:v>
                </c:pt>
                <c:pt idx="211">
                  <c:v>#N/A</c:v>
                </c:pt>
                <c:pt idx="212">
                  <c:v>#N/A</c:v>
                </c:pt>
                <c:pt idx="213">
                  <c:v>#N/A</c:v>
                </c:pt>
                <c:pt idx="214">
                  <c:v>#N/A</c:v>
                </c:pt>
                <c:pt idx="215">
                  <c:v>#N/A</c:v>
                </c:pt>
                <c:pt idx="216">
                  <c:v>#N/A</c:v>
                </c:pt>
                <c:pt idx="217">
                  <c:v>#N/A</c:v>
                </c:pt>
                <c:pt idx="218">
                  <c:v>#N/A</c:v>
                </c:pt>
                <c:pt idx="219">
                  <c:v>#N/A</c:v>
                </c:pt>
                <c:pt idx="220">
                  <c:v>#N/A</c:v>
                </c:pt>
                <c:pt idx="221">
                  <c:v>#N/A</c:v>
                </c:pt>
                <c:pt idx="222">
                  <c:v>#N/A</c:v>
                </c:pt>
                <c:pt idx="223">
                  <c:v>#N/A</c:v>
                </c:pt>
                <c:pt idx="224">
                  <c:v>#N/A</c:v>
                </c:pt>
                <c:pt idx="225">
                  <c:v>#N/A</c:v>
                </c:pt>
                <c:pt idx="226">
                  <c:v>#N/A</c:v>
                </c:pt>
                <c:pt idx="227">
                  <c:v>#N/A</c:v>
                </c:pt>
                <c:pt idx="228">
                  <c:v>#N/A</c:v>
                </c:pt>
                <c:pt idx="229">
                  <c:v>#N/A</c:v>
                </c:pt>
                <c:pt idx="230">
                  <c:v>#N/A</c:v>
                </c:pt>
                <c:pt idx="231">
                  <c:v>#N/A</c:v>
                </c:pt>
                <c:pt idx="232">
                  <c:v>#N/A</c:v>
                </c:pt>
                <c:pt idx="233">
                  <c:v>#N/A</c:v>
                </c:pt>
                <c:pt idx="234">
                  <c:v>#N/A</c:v>
                </c:pt>
                <c:pt idx="235">
                  <c:v>#N/A</c:v>
                </c:pt>
                <c:pt idx="236">
                  <c:v>#N/A</c:v>
                </c:pt>
                <c:pt idx="237">
                  <c:v>#N/A</c:v>
                </c:pt>
                <c:pt idx="238">
                  <c:v>#N/A</c:v>
                </c:pt>
                <c:pt idx="239">
                  <c:v>#N/A</c:v>
                </c:pt>
                <c:pt idx="240">
                  <c:v>#N/A</c:v>
                </c:pt>
                <c:pt idx="241">
                  <c:v>#N/A</c:v>
                </c:pt>
                <c:pt idx="242">
                  <c:v>#N/A</c:v>
                </c:pt>
                <c:pt idx="243">
                  <c:v>#N/A</c:v>
                </c:pt>
                <c:pt idx="244">
                  <c:v>#N/A</c:v>
                </c:pt>
                <c:pt idx="245">
                  <c:v>#N/A</c:v>
                </c:pt>
                <c:pt idx="246">
                  <c:v>#N/A</c:v>
                </c:pt>
                <c:pt idx="247">
                  <c:v>#N/A</c:v>
                </c:pt>
                <c:pt idx="248">
                  <c:v>#N/A</c:v>
                </c:pt>
                <c:pt idx="249">
                  <c:v>#N/A</c:v>
                </c:pt>
                <c:pt idx="250">
                  <c:v>#N/A</c:v>
                </c:pt>
                <c:pt idx="251">
                  <c:v>#N/A</c:v>
                </c:pt>
                <c:pt idx="252">
                  <c:v>#N/A</c:v>
                </c:pt>
                <c:pt idx="253">
                  <c:v>#N/A</c:v>
                </c:pt>
                <c:pt idx="254">
                  <c:v>#N/A</c:v>
                </c:pt>
                <c:pt idx="255">
                  <c:v>#N/A</c:v>
                </c:pt>
                <c:pt idx="256">
                  <c:v>#N/A</c:v>
                </c:pt>
                <c:pt idx="257">
                  <c:v>#N/A</c:v>
                </c:pt>
                <c:pt idx="258">
                  <c:v>#N/A</c:v>
                </c:pt>
                <c:pt idx="259">
                  <c:v>#N/A</c:v>
                </c:pt>
                <c:pt idx="260">
                  <c:v>#N/A</c:v>
                </c:pt>
                <c:pt idx="261">
                  <c:v>#N/A</c:v>
                </c:pt>
                <c:pt idx="262">
                  <c:v>#N/A</c:v>
                </c:pt>
                <c:pt idx="263">
                  <c:v>#N/A</c:v>
                </c:pt>
                <c:pt idx="264">
                  <c:v>#N/A</c:v>
                </c:pt>
                <c:pt idx="265">
                  <c:v>#N/A</c:v>
                </c:pt>
                <c:pt idx="266">
                  <c:v>#N/A</c:v>
                </c:pt>
                <c:pt idx="267">
                  <c:v>#N/A</c:v>
                </c:pt>
                <c:pt idx="268">
                  <c:v>#N/A</c:v>
                </c:pt>
                <c:pt idx="269">
                  <c:v>#N/A</c:v>
                </c:pt>
                <c:pt idx="270">
                  <c:v>#N/A</c:v>
                </c:pt>
                <c:pt idx="271">
                  <c:v>#N/A</c:v>
                </c:pt>
                <c:pt idx="272">
                  <c:v>#N/A</c:v>
                </c:pt>
                <c:pt idx="273">
                  <c:v>#N/A</c:v>
                </c:pt>
                <c:pt idx="274">
                  <c:v>#N/A</c:v>
                </c:pt>
                <c:pt idx="275">
                  <c:v>#N/A</c:v>
                </c:pt>
                <c:pt idx="276">
                  <c:v>#N/A</c:v>
                </c:pt>
                <c:pt idx="277">
                  <c:v>#N/A</c:v>
                </c:pt>
                <c:pt idx="278">
                  <c:v>#N/A</c:v>
                </c:pt>
                <c:pt idx="279">
                  <c:v>#N/A</c:v>
                </c:pt>
                <c:pt idx="280">
                  <c:v>#N/A</c:v>
                </c:pt>
                <c:pt idx="281">
                  <c:v>#N/A</c:v>
                </c:pt>
                <c:pt idx="282">
                  <c:v>#N/A</c:v>
                </c:pt>
                <c:pt idx="283">
                  <c:v>#N/A</c:v>
                </c:pt>
                <c:pt idx="284">
                  <c:v>#N/A</c:v>
                </c:pt>
                <c:pt idx="285">
                  <c:v>#N/A</c:v>
                </c:pt>
                <c:pt idx="286">
                  <c:v>#N/A</c:v>
                </c:pt>
                <c:pt idx="287">
                  <c:v>#N/A</c:v>
                </c:pt>
                <c:pt idx="288">
                  <c:v>#N/A</c:v>
                </c:pt>
                <c:pt idx="289">
                  <c:v>#N/A</c:v>
                </c:pt>
                <c:pt idx="290">
                  <c:v>#N/A</c:v>
                </c:pt>
                <c:pt idx="291">
                  <c:v>#N/A</c:v>
                </c:pt>
                <c:pt idx="292">
                  <c:v>#N/A</c:v>
                </c:pt>
                <c:pt idx="293">
                  <c:v>#N/A</c:v>
                </c:pt>
                <c:pt idx="294">
                  <c:v>#N/A</c:v>
                </c:pt>
                <c:pt idx="295">
                  <c:v>#N/A</c:v>
                </c:pt>
                <c:pt idx="296">
                  <c:v>#N/A</c:v>
                </c:pt>
                <c:pt idx="297">
                  <c:v>#N/A</c:v>
                </c:pt>
                <c:pt idx="298">
                  <c:v>#N/A</c:v>
                </c:pt>
                <c:pt idx="299">
                  <c:v>#N/A</c:v>
                </c:pt>
                <c:pt idx="300">
                  <c:v>#N/A</c:v>
                </c:pt>
                <c:pt idx="301">
                  <c:v>#N/A</c:v>
                </c:pt>
                <c:pt idx="302">
                  <c:v>#N/A</c:v>
                </c:pt>
                <c:pt idx="303">
                  <c:v>#N/A</c:v>
                </c:pt>
                <c:pt idx="304">
                  <c:v>#N/A</c:v>
                </c:pt>
                <c:pt idx="305">
                  <c:v>#N/A</c:v>
                </c:pt>
                <c:pt idx="306">
                  <c:v>#N/A</c:v>
                </c:pt>
                <c:pt idx="307">
                  <c:v>#N/A</c:v>
                </c:pt>
                <c:pt idx="308">
                  <c:v>#N/A</c:v>
                </c:pt>
                <c:pt idx="309">
                  <c:v>#N/A</c:v>
                </c:pt>
                <c:pt idx="310">
                  <c:v>#N/A</c:v>
                </c:pt>
                <c:pt idx="311">
                  <c:v>#N/A</c:v>
                </c:pt>
                <c:pt idx="312">
                  <c:v>#N/A</c:v>
                </c:pt>
                <c:pt idx="313">
                  <c:v>#N/A</c:v>
                </c:pt>
                <c:pt idx="314">
                  <c:v>#N/A</c:v>
                </c:pt>
                <c:pt idx="315">
                  <c:v>#N/A</c:v>
                </c:pt>
                <c:pt idx="316">
                  <c:v>#N/A</c:v>
                </c:pt>
                <c:pt idx="317">
                  <c:v>#N/A</c:v>
                </c:pt>
                <c:pt idx="318">
                  <c:v>#N/A</c:v>
                </c:pt>
                <c:pt idx="319">
                  <c:v>#N/A</c:v>
                </c:pt>
                <c:pt idx="320">
                  <c:v>#N/A</c:v>
                </c:pt>
                <c:pt idx="321">
                  <c:v>#N/A</c:v>
                </c:pt>
                <c:pt idx="322">
                  <c:v>#N/A</c:v>
                </c:pt>
                <c:pt idx="323">
                  <c:v>#N/A</c:v>
                </c:pt>
                <c:pt idx="325">
                  <c:v>0</c:v>
                </c:pt>
                <c:pt idx="326">
                  <c:v>0</c:v>
                </c:pt>
                <c:pt idx="328">
                  <c:v>#N/A</c:v>
                </c:pt>
                <c:pt idx="329">
                  <c:v>#N/A</c:v>
                </c:pt>
                <c:pt idx="330">
                  <c:v>#N/A</c:v>
                </c:pt>
                <c:pt idx="331">
                  <c:v>#N/A</c:v>
                </c:pt>
                <c:pt idx="332">
                  <c:v>#N/A</c:v>
                </c:pt>
                <c:pt idx="333">
                  <c:v>#N/A</c:v>
                </c:pt>
                <c:pt idx="334">
                  <c:v>#N/A</c:v>
                </c:pt>
                <c:pt idx="335">
                  <c:v>#N/A</c:v>
                </c:pt>
                <c:pt idx="336">
                  <c:v>#N/A</c:v>
                </c:pt>
                <c:pt idx="337">
                  <c:v>#N/A</c:v>
                </c:pt>
                <c:pt idx="338">
                  <c:v>#N/A</c:v>
                </c:pt>
                <c:pt idx="339">
                  <c:v>#N/A</c:v>
                </c:pt>
                <c:pt idx="340">
                  <c:v>#N/A</c:v>
                </c:pt>
                <c:pt idx="341">
                  <c:v>#N/A</c:v>
                </c:pt>
                <c:pt idx="342">
                  <c:v>#N/A</c:v>
                </c:pt>
                <c:pt idx="343">
                  <c:v>#N/A</c:v>
                </c:pt>
                <c:pt idx="344">
                  <c:v>#N/A</c:v>
                </c:pt>
                <c:pt idx="345">
                  <c:v>#N/A</c:v>
                </c:pt>
                <c:pt idx="346">
                  <c:v>#N/A</c:v>
                </c:pt>
                <c:pt idx="347">
                  <c:v>#N/A</c:v>
                </c:pt>
                <c:pt idx="348">
                  <c:v>#N/A</c:v>
                </c:pt>
                <c:pt idx="349">
                  <c:v>#N/A</c:v>
                </c:pt>
                <c:pt idx="350">
                  <c:v>#N/A</c:v>
                </c:pt>
                <c:pt idx="351">
                  <c:v>#N/A</c:v>
                </c:pt>
                <c:pt idx="352">
                  <c:v>#N/A</c:v>
                </c:pt>
                <c:pt idx="353">
                  <c:v>#N/A</c:v>
                </c:pt>
                <c:pt idx="354">
                  <c:v>#N/A</c:v>
                </c:pt>
                <c:pt idx="355">
                  <c:v>#N/A</c:v>
                </c:pt>
                <c:pt idx="356">
                  <c:v>#N/A</c:v>
                </c:pt>
                <c:pt idx="357">
                  <c:v>#N/A</c:v>
                </c:pt>
                <c:pt idx="358">
                  <c:v>#N/A</c:v>
                </c:pt>
                <c:pt idx="359">
                  <c:v>#N/A</c:v>
                </c:pt>
                <c:pt idx="360">
                  <c:v>#N/A</c:v>
                </c:pt>
                <c:pt idx="361">
                  <c:v>#N/A</c:v>
                </c:pt>
                <c:pt idx="362">
                  <c:v>#N/A</c:v>
                </c:pt>
                <c:pt idx="363">
                  <c:v>#N/A</c:v>
                </c:pt>
                <c:pt idx="364">
                  <c:v>#N/A</c:v>
                </c:pt>
                <c:pt idx="365">
                  <c:v>#N/A</c:v>
                </c:pt>
                <c:pt idx="366">
                  <c:v>#N/A</c:v>
                </c:pt>
                <c:pt idx="367">
                  <c:v>#N/A</c:v>
                </c:pt>
                <c:pt idx="368">
                  <c:v>#N/A</c:v>
                </c:pt>
                <c:pt idx="369">
                  <c:v>#N/A</c:v>
                </c:pt>
                <c:pt idx="370">
                  <c:v>#N/A</c:v>
                </c:pt>
                <c:pt idx="371">
                  <c:v>#N/A</c:v>
                </c:pt>
                <c:pt idx="372">
                  <c:v>#N/A</c:v>
                </c:pt>
                <c:pt idx="373">
                  <c:v>#N/A</c:v>
                </c:pt>
                <c:pt idx="374">
                  <c:v>#N/A</c:v>
                </c:pt>
                <c:pt idx="375">
                  <c:v>#N/A</c:v>
                </c:pt>
                <c:pt idx="376">
                  <c:v>#N/A</c:v>
                </c:pt>
                <c:pt idx="377">
                  <c:v>#N/A</c:v>
                </c:pt>
                <c:pt idx="378">
                  <c:v>#N/A</c:v>
                </c:pt>
                <c:pt idx="379">
                  <c:v>#N/A</c:v>
                </c:pt>
                <c:pt idx="380">
                  <c:v>#N/A</c:v>
                </c:pt>
                <c:pt idx="381">
                  <c:v>#N/A</c:v>
                </c:pt>
                <c:pt idx="382">
                  <c:v>#N/A</c:v>
                </c:pt>
                <c:pt idx="383">
                  <c:v>#N/A</c:v>
                </c:pt>
                <c:pt idx="384">
                  <c:v>#N/A</c:v>
                </c:pt>
                <c:pt idx="385">
                  <c:v>#N/A</c:v>
                </c:pt>
                <c:pt idx="386">
                  <c:v>#N/A</c:v>
                </c:pt>
                <c:pt idx="387">
                  <c:v>#N/A</c:v>
                </c:pt>
                <c:pt idx="388">
                  <c:v>#N/A</c:v>
                </c:pt>
                <c:pt idx="389">
                  <c:v>#N/A</c:v>
                </c:pt>
                <c:pt idx="390">
                  <c:v>#N/A</c:v>
                </c:pt>
                <c:pt idx="391">
                  <c:v>#N/A</c:v>
                </c:pt>
                <c:pt idx="392">
                  <c:v>#N/A</c:v>
                </c:pt>
                <c:pt idx="393">
                  <c:v>#N/A</c:v>
                </c:pt>
                <c:pt idx="394">
                  <c:v>#N/A</c:v>
                </c:pt>
                <c:pt idx="395">
                  <c:v>#N/A</c:v>
                </c:pt>
                <c:pt idx="396">
                  <c:v>#N/A</c:v>
                </c:pt>
                <c:pt idx="397">
                  <c:v>#N/A</c:v>
                </c:pt>
                <c:pt idx="398">
                  <c:v>#N/A</c:v>
                </c:pt>
                <c:pt idx="399">
                  <c:v>#N/A</c:v>
                </c:pt>
                <c:pt idx="400">
                  <c:v>#N/A</c:v>
                </c:pt>
                <c:pt idx="401">
                  <c:v>#N/A</c:v>
                </c:pt>
                <c:pt idx="402">
                  <c:v>#N/A</c:v>
                </c:pt>
                <c:pt idx="403">
                  <c:v>#N/A</c:v>
                </c:pt>
                <c:pt idx="404">
                  <c:v>#N/A</c:v>
                </c:pt>
                <c:pt idx="405">
                  <c:v>#N/A</c:v>
                </c:pt>
                <c:pt idx="406">
                  <c:v>#N/A</c:v>
                </c:pt>
                <c:pt idx="407">
                  <c:v>#N/A</c:v>
                </c:pt>
                <c:pt idx="408">
                  <c:v>#N/A</c:v>
                </c:pt>
                <c:pt idx="409">
                  <c:v>#N/A</c:v>
                </c:pt>
                <c:pt idx="410">
                  <c:v>#N/A</c:v>
                </c:pt>
                <c:pt idx="411">
                  <c:v>#N/A</c:v>
                </c:pt>
                <c:pt idx="412">
                  <c:v>#N/A</c:v>
                </c:pt>
                <c:pt idx="413">
                  <c:v>#N/A</c:v>
                </c:pt>
                <c:pt idx="414">
                  <c:v>#N/A</c:v>
                </c:pt>
                <c:pt idx="415">
                  <c:v>#N/A</c:v>
                </c:pt>
                <c:pt idx="416">
                  <c:v>#N/A</c:v>
                </c:pt>
                <c:pt idx="417">
                  <c:v>#N/A</c:v>
                </c:pt>
                <c:pt idx="418">
                  <c:v>#N/A</c:v>
                </c:pt>
                <c:pt idx="419">
                  <c:v>#N/A</c:v>
                </c:pt>
                <c:pt idx="420">
                  <c:v>#N/A</c:v>
                </c:pt>
                <c:pt idx="421">
                  <c:v>#N/A</c:v>
                </c:pt>
                <c:pt idx="422">
                  <c:v>#N/A</c:v>
                </c:pt>
                <c:pt idx="423">
                  <c:v>#N/A</c:v>
                </c:pt>
                <c:pt idx="424">
                  <c:v>#N/A</c:v>
                </c:pt>
                <c:pt idx="425">
                  <c:v>#N/A</c:v>
                </c:pt>
                <c:pt idx="426">
                  <c:v>#N/A</c:v>
                </c:pt>
                <c:pt idx="427">
                  <c:v>#N/A</c:v>
                </c:pt>
                <c:pt idx="428">
                  <c:v>#N/A</c:v>
                </c:pt>
                <c:pt idx="429">
                  <c:v>#N/A</c:v>
                </c:pt>
                <c:pt idx="430">
                  <c:v>#N/A</c:v>
                </c:pt>
                <c:pt idx="431">
                  <c:v>#N/A</c:v>
                </c:pt>
                <c:pt idx="432">
                  <c:v>#N/A</c:v>
                </c:pt>
                <c:pt idx="433">
                  <c:v>#N/A</c:v>
                </c:pt>
                <c:pt idx="434">
                  <c:v>#N/A</c:v>
                </c:pt>
                <c:pt idx="435">
                  <c:v>#N/A</c:v>
                </c:pt>
                <c:pt idx="436">
                  <c:v>#N/A</c:v>
                </c:pt>
                <c:pt idx="437">
                  <c:v>#N/A</c:v>
                </c:pt>
                <c:pt idx="438">
                  <c:v>#N/A</c:v>
                </c:pt>
                <c:pt idx="439">
                  <c:v>#N/A</c:v>
                </c:pt>
                <c:pt idx="440">
                  <c:v>#N/A</c:v>
                </c:pt>
                <c:pt idx="441">
                  <c:v>#N/A</c:v>
                </c:pt>
                <c:pt idx="442">
                  <c:v>#N/A</c:v>
                </c:pt>
                <c:pt idx="443">
                  <c:v>#N/A</c:v>
                </c:pt>
                <c:pt idx="444">
                  <c:v>#N/A</c:v>
                </c:pt>
                <c:pt idx="445">
                  <c:v>#N/A</c:v>
                </c:pt>
                <c:pt idx="446">
                  <c:v>#N/A</c:v>
                </c:pt>
                <c:pt idx="447">
                  <c:v>#N/A</c:v>
                </c:pt>
                <c:pt idx="448">
                  <c:v>#N/A</c:v>
                </c:pt>
                <c:pt idx="449">
                  <c:v>#N/A</c:v>
                </c:pt>
                <c:pt idx="450">
                  <c:v>#N/A</c:v>
                </c:pt>
                <c:pt idx="451">
                  <c:v>#N/A</c:v>
                </c:pt>
                <c:pt idx="452">
                  <c:v>#N/A</c:v>
                </c:pt>
                <c:pt idx="453">
                  <c:v>#N/A</c:v>
                </c:pt>
                <c:pt idx="454">
                  <c:v>#N/A</c:v>
                </c:pt>
                <c:pt idx="455">
                  <c:v>#N/A</c:v>
                </c:pt>
                <c:pt idx="456">
                  <c:v>#N/A</c:v>
                </c:pt>
                <c:pt idx="457">
                  <c:v>#N/A</c:v>
                </c:pt>
                <c:pt idx="458">
                  <c:v>#N/A</c:v>
                </c:pt>
                <c:pt idx="459">
                  <c:v>#N/A</c:v>
                </c:pt>
                <c:pt idx="460">
                  <c:v>#N/A</c:v>
                </c:pt>
                <c:pt idx="461">
                  <c:v>#N/A</c:v>
                </c:pt>
                <c:pt idx="462">
                  <c:v>#N/A</c:v>
                </c:pt>
                <c:pt idx="463">
                  <c:v>#N/A</c:v>
                </c:pt>
                <c:pt idx="464">
                  <c:v>#N/A</c:v>
                </c:pt>
                <c:pt idx="465">
                  <c:v>#N/A</c:v>
                </c:pt>
                <c:pt idx="466">
                  <c:v>#N/A</c:v>
                </c:pt>
                <c:pt idx="467">
                  <c:v>#N/A</c:v>
                </c:pt>
                <c:pt idx="468">
                  <c:v>#N/A</c:v>
                </c:pt>
                <c:pt idx="469">
                  <c:v>#N/A</c:v>
                </c:pt>
                <c:pt idx="470">
                  <c:v>#N/A</c:v>
                </c:pt>
                <c:pt idx="471">
                  <c:v>#N/A</c:v>
                </c:pt>
                <c:pt idx="472">
                  <c:v>#N/A</c:v>
                </c:pt>
                <c:pt idx="473">
                  <c:v>#N/A</c:v>
                </c:pt>
                <c:pt idx="474">
                  <c:v>#N/A</c:v>
                </c:pt>
                <c:pt idx="475">
                  <c:v>#N/A</c:v>
                </c:pt>
                <c:pt idx="476">
                  <c:v>#N/A</c:v>
                </c:pt>
                <c:pt idx="477">
                  <c:v>#N/A</c:v>
                </c:pt>
                <c:pt idx="478">
                  <c:v>#N/A</c:v>
                </c:pt>
                <c:pt idx="479">
                  <c:v>#N/A</c:v>
                </c:pt>
                <c:pt idx="480">
                  <c:v>#N/A</c:v>
                </c:pt>
                <c:pt idx="481">
                  <c:v>#N/A</c:v>
                </c:pt>
                <c:pt idx="482">
                  <c:v>#N/A</c:v>
                </c:pt>
                <c:pt idx="483">
                  <c:v>#N/A</c:v>
                </c:pt>
                <c:pt idx="484">
                  <c:v>#N/A</c:v>
                </c:pt>
                <c:pt idx="485">
                  <c:v>#N/A</c:v>
                </c:pt>
                <c:pt idx="486">
                  <c:v>#N/A</c:v>
                </c:pt>
                <c:pt idx="487">
                  <c:v>#N/A</c:v>
                </c:pt>
                <c:pt idx="489">
                  <c:v>#N/A</c:v>
                </c:pt>
                <c:pt idx="490">
                  <c:v>#N/A</c:v>
                </c:pt>
                <c:pt idx="491">
                  <c:v>#N/A</c:v>
                </c:pt>
                <c:pt idx="492">
                  <c:v>#N/A</c:v>
                </c:pt>
                <c:pt idx="493">
                  <c:v>#N/A</c:v>
                </c:pt>
                <c:pt idx="494">
                  <c:v>#N/A</c:v>
                </c:pt>
                <c:pt idx="495">
                  <c:v>#N/A</c:v>
                </c:pt>
                <c:pt idx="496">
                  <c:v>#N/A</c:v>
                </c:pt>
                <c:pt idx="497">
                  <c:v>#N/A</c:v>
                </c:pt>
                <c:pt idx="498">
                  <c:v>#N/A</c:v>
                </c:pt>
                <c:pt idx="499">
                  <c:v>#N/A</c:v>
                </c:pt>
                <c:pt idx="500">
                  <c:v>#N/A</c:v>
                </c:pt>
                <c:pt idx="501">
                  <c:v>#N/A</c:v>
                </c:pt>
                <c:pt idx="502">
                  <c:v>#N/A</c:v>
                </c:pt>
                <c:pt idx="503">
                  <c:v>#N/A</c:v>
                </c:pt>
                <c:pt idx="504">
                  <c:v>#N/A</c:v>
                </c:pt>
                <c:pt idx="505">
                  <c:v>#N/A</c:v>
                </c:pt>
                <c:pt idx="506">
                  <c:v>#N/A</c:v>
                </c:pt>
                <c:pt idx="507">
                  <c:v>#N/A</c:v>
                </c:pt>
                <c:pt idx="508">
                  <c:v>#N/A</c:v>
                </c:pt>
                <c:pt idx="509">
                  <c:v>#N/A</c:v>
                </c:pt>
                <c:pt idx="510">
                  <c:v>#N/A</c:v>
                </c:pt>
                <c:pt idx="511">
                  <c:v>#N/A</c:v>
                </c:pt>
                <c:pt idx="512">
                  <c:v>#N/A</c:v>
                </c:pt>
                <c:pt idx="513">
                  <c:v>#N/A</c:v>
                </c:pt>
                <c:pt idx="514">
                  <c:v>#N/A</c:v>
                </c:pt>
                <c:pt idx="515">
                  <c:v>#N/A</c:v>
                </c:pt>
                <c:pt idx="516">
                  <c:v>#N/A</c:v>
                </c:pt>
                <c:pt idx="517">
                  <c:v>#N/A</c:v>
                </c:pt>
                <c:pt idx="518">
                  <c:v>#N/A</c:v>
                </c:pt>
                <c:pt idx="519">
                  <c:v>#N/A</c:v>
                </c:pt>
                <c:pt idx="520">
                  <c:v>#N/A</c:v>
                </c:pt>
                <c:pt idx="521">
                  <c:v>#N/A</c:v>
                </c:pt>
                <c:pt idx="522">
                  <c:v>#N/A</c:v>
                </c:pt>
                <c:pt idx="523">
                  <c:v>#N/A</c:v>
                </c:pt>
                <c:pt idx="524">
                  <c:v>#N/A</c:v>
                </c:pt>
                <c:pt idx="525">
                  <c:v>#N/A</c:v>
                </c:pt>
                <c:pt idx="526">
                  <c:v>#N/A</c:v>
                </c:pt>
                <c:pt idx="527">
                  <c:v>#N/A</c:v>
                </c:pt>
                <c:pt idx="528">
                  <c:v>#N/A</c:v>
                </c:pt>
                <c:pt idx="529">
                  <c:v>#N/A</c:v>
                </c:pt>
                <c:pt idx="530">
                  <c:v>#N/A</c:v>
                </c:pt>
                <c:pt idx="531">
                  <c:v>#N/A</c:v>
                </c:pt>
                <c:pt idx="532">
                  <c:v>#N/A</c:v>
                </c:pt>
                <c:pt idx="533">
                  <c:v>#N/A</c:v>
                </c:pt>
                <c:pt idx="534">
                  <c:v>#N/A</c:v>
                </c:pt>
                <c:pt idx="535">
                  <c:v>#N/A</c:v>
                </c:pt>
                <c:pt idx="536">
                  <c:v>#N/A</c:v>
                </c:pt>
                <c:pt idx="537">
                  <c:v>#N/A</c:v>
                </c:pt>
                <c:pt idx="538">
                  <c:v>#N/A</c:v>
                </c:pt>
                <c:pt idx="539">
                  <c:v>#N/A</c:v>
                </c:pt>
                <c:pt idx="540">
                  <c:v>#N/A</c:v>
                </c:pt>
                <c:pt idx="541">
                  <c:v>#N/A</c:v>
                </c:pt>
                <c:pt idx="542">
                  <c:v>#N/A</c:v>
                </c:pt>
                <c:pt idx="543">
                  <c:v>#N/A</c:v>
                </c:pt>
                <c:pt idx="544">
                  <c:v>#N/A</c:v>
                </c:pt>
                <c:pt idx="545">
                  <c:v>#N/A</c:v>
                </c:pt>
                <c:pt idx="546">
                  <c:v>#N/A</c:v>
                </c:pt>
                <c:pt idx="547">
                  <c:v>#N/A</c:v>
                </c:pt>
                <c:pt idx="548">
                  <c:v>#N/A</c:v>
                </c:pt>
                <c:pt idx="549">
                  <c:v>#N/A</c:v>
                </c:pt>
                <c:pt idx="550">
                  <c:v>#N/A</c:v>
                </c:pt>
                <c:pt idx="551">
                  <c:v>#N/A</c:v>
                </c:pt>
                <c:pt idx="552">
                  <c:v>#N/A</c:v>
                </c:pt>
                <c:pt idx="553">
                  <c:v>#N/A</c:v>
                </c:pt>
                <c:pt idx="554">
                  <c:v>#N/A</c:v>
                </c:pt>
                <c:pt idx="555">
                  <c:v>#N/A</c:v>
                </c:pt>
                <c:pt idx="556">
                  <c:v>#N/A</c:v>
                </c:pt>
                <c:pt idx="557">
                  <c:v>#N/A</c:v>
                </c:pt>
                <c:pt idx="558">
                  <c:v>#N/A</c:v>
                </c:pt>
                <c:pt idx="559">
                  <c:v>#N/A</c:v>
                </c:pt>
                <c:pt idx="560">
                  <c:v>#N/A</c:v>
                </c:pt>
                <c:pt idx="561">
                  <c:v>#N/A</c:v>
                </c:pt>
                <c:pt idx="562">
                  <c:v>#N/A</c:v>
                </c:pt>
                <c:pt idx="563">
                  <c:v>#N/A</c:v>
                </c:pt>
                <c:pt idx="564">
                  <c:v>#N/A</c:v>
                </c:pt>
                <c:pt idx="565">
                  <c:v>#N/A</c:v>
                </c:pt>
                <c:pt idx="566">
                  <c:v>#N/A</c:v>
                </c:pt>
                <c:pt idx="567">
                  <c:v>#N/A</c:v>
                </c:pt>
                <c:pt idx="568">
                  <c:v>#N/A</c:v>
                </c:pt>
                <c:pt idx="569">
                  <c:v>#N/A</c:v>
                </c:pt>
                <c:pt idx="570">
                  <c:v>#N/A</c:v>
                </c:pt>
                <c:pt idx="571">
                  <c:v>#N/A</c:v>
                </c:pt>
                <c:pt idx="572">
                  <c:v>#N/A</c:v>
                </c:pt>
                <c:pt idx="573">
                  <c:v>#N/A</c:v>
                </c:pt>
                <c:pt idx="574">
                  <c:v>#N/A</c:v>
                </c:pt>
                <c:pt idx="575">
                  <c:v>#N/A</c:v>
                </c:pt>
                <c:pt idx="576">
                  <c:v>#N/A</c:v>
                </c:pt>
                <c:pt idx="577">
                  <c:v>#N/A</c:v>
                </c:pt>
                <c:pt idx="578">
                  <c:v>#N/A</c:v>
                </c:pt>
                <c:pt idx="579">
                  <c:v>#N/A</c:v>
                </c:pt>
                <c:pt idx="580">
                  <c:v>#N/A</c:v>
                </c:pt>
                <c:pt idx="581">
                  <c:v>#N/A</c:v>
                </c:pt>
                <c:pt idx="582">
                  <c:v>#N/A</c:v>
                </c:pt>
                <c:pt idx="583">
                  <c:v>#N/A</c:v>
                </c:pt>
                <c:pt idx="584">
                  <c:v>#N/A</c:v>
                </c:pt>
                <c:pt idx="585">
                  <c:v>#N/A</c:v>
                </c:pt>
                <c:pt idx="586">
                  <c:v>#N/A</c:v>
                </c:pt>
                <c:pt idx="587">
                  <c:v>#N/A</c:v>
                </c:pt>
                <c:pt idx="588">
                  <c:v>#N/A</c:v>
                </c:pt>
                <c:pt idx="589">
                  <c:v>#N/A</c:v>
                </c:pt>
                <c:pt idx="590">
                  <c:v>#N/A</c:v>
                </c:pt>
                <c:pt idx="591">
                  <c:v>#N/A</c:v>
                </c:pt>
                <c:pt idx="592">
                  <c:v>#N/A</c:v>
                </c:pt>
                <c:pt idx="593">
                  <c:v>#N/A</c:v>
                </c:pt>
                <c:pt idx="594">
                  <c:v>#N/A</c:v>
                </c:pt>
                <c:pt idx="595">
                  <c:v>#N/A</c:v>
                </c:pt>
                <c:pt idx="596">
                  <c:v>#N/A</c:v>
                </c:pt>
                <c:pt idx="597">
                  <c:v>#N/A</c:v>
                </c:pt>
                <c:pt idx="598">
                  <c:v>#N/A</c:v>
                </c:pt>
                <c:pt idx="599">
                  <c:v>#N/A</c:v>
                </c:pt>
                <c:pt idx="600">
                  <c:v>#N/A</c:v>
                </c:pt>
                <c:pt idx="601">
                  <c:v>#N/A</c:v>
                </c:pt>
                <c:pt idx="602">
                  <c:v>#N/A</c:v>
                </c:pt>
                <c:pt idx="603">
                  <c:v>#N/A</c:v>
                </c:pt>
                <c:pt idx="604">
                  <c:v>#N/A</c:v>
                </c:pt>
                <c:pt idx="605">
                  <c:v>#N/A</c:v>
                </c:pt>
                <c:pt idx="606">
                  <c:v>#N/A</c:v>
                </c:pt>
                <c:pt idx="607">
                  <c:v>#N/A</c:v>
                </c:pt>
                <c:pt idx="608">
                  <c:v>#N/A</c:v>
                </c:pt>
                <c:pt idx="609">
                  <c:v>#N/A</c:v>
                </c:pt>
                <c:pt idx="610">
                  <c:v>#N/A</c:v>
                </c:pt>
                <c:pt idx="611">
                  <c:v>#N/A</c:v>
                </c:pt>
                <c:pt idx="612">
                  <c:v>#N/A</c:v>
                </c:pt>
                <c:pt idx="613">
                  <c:v>#N/A</c:v>
                </c:pt>
                <c:pt idx="614">
                  <c:v>#N/A</c:v>
                </c:pt>
                <c:pt idx="615">
                  <c:v>#N/A</c:v>
                </c:pt>
                <c:pt idx="616">
                  <c:v>#N/A</c:v>
                </c:pt>
                <c:pt idx="617">
                  <c:v>#N/A</c:v>
                </c:pt>
                <c:pt idx="618">
                  <c:v>#N/A</c:v>
                </c:pt>
                <c:pt idx="619">
                  <c:v>#N/A</c:v>
                </c:pt>
                <c:pt idx="620">
                  <c:v>#N/A</c:v>
                </c:pt>
                <c:pt idx="621">
                  <c:v>#N/A</c:v>
                </c:pt>
                <c:pt idx="622">
                  <c:v>#N/A</c:v>
                </c:pt>
                <c:pt idx="623">
                  <c:v>#N/A</c:v>
                </c:pt>
                <c:pt idx="624">
                  <c:v>#N/A</c:v>
                </c:pt>
                <c:pt idx="625">
                  <c:v>#N/A</c:v>
                </c:pt>
                <c:pt idx="626">
                  <c:v>#N/A</c:v>
                </c:pt>
                <c:pt idx="627">
                  <c:v>#N/A</c:v>
                </c:pt>
                <c:pt idx="628">
                  <c:v>#N/A</c:v>
                </c:pt>
                <c:pt idx="629">
                  <c:v>#N/A</c:v>
                </c:pt>
                <c:pt idx="630">
                  <c:v>#N/A</c:v>
                </c:pt>
                <c:pt idx="631">
                  <c:v>#N/A</c:v>
                </c:pt>
                <c:pt idx="632">
                  <c:v>#N/A</c:v>
                </c:pt>
                <c:pt idx="633">
                  <c:v>#N/A</c:v>
                </c:pt>
                <c:pt idx="634">
                  <c:v>#N/A</c:v>
                </c:pt>
                <c:pt idx="635">
                  <c:v>#N/A</c:v>
                </c:pt>
                <c:pt idx="636">
                  <c:v>#N/A</c:v>
                </c:pt>
                <c:pt idx="637">
                  <c:v>#N/A</c:v>
                </c:pt>
                <c:pt idx="638">
                  <c:v>#N/A</c:v>
                </c:pt>
                <c:pt idx="639">
                  <c:v>#N/A</c:v>
                </c:pt>
                <c:pt idx="640">
                  <c:v>#N/A</c:v>
                </c:pt>
                <c:pt idx="641">
                  <c:v>#N/A</c:v>
                </c:pt>
                <c:pt idx="642">
                  <c:v>#N/A</c:v>
                </c:pt>
                <c:pt idx="643">
                  <c:v>#N/A</c:v>
                </c:pt>
                <c:pt idx="644">
                  <c:v>#N/A</c:v>
                </c:pt>
                <c:pt idx="645">
                  <c:v>#N/A</c:v>
                </c:pt>
                <c:pt idx="646">
                  <c:v>#N/A</c:v>
                </c:pt>
                <c:pt idx="647">
                  <c:v>#N/A</c:v>
                </c:pt>
                <c:pt idx="648">
                  <c:v>#N/A</c:v>
                </c:pt>
              </c:numCache>
            </c:numRef>
          </c:xVal>
          <c:yVal>
            <c:numRef>
              <c:f>Calculations!$AY$43:$AY$691</c:f>
              <c:numCache>
                <c:formatCode>0.0</c:formatCode>
                <c:ptCount val="649"/>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#N/A</c:v>
                </c:pt>
                <c:pt idx="103">
                  <c:v>#N/A</c:v>
                </c:pt>
                <c:pt idx="104">
                  <c:v>#N/A</c:v>
                </c:pt>
                <c:pt idx="105">
                  <c:v>#N/A</c:v>
                </c:pt>
                <c:pt idx="106">
                  <c:v>#N/A</c:v>
                </c:pt>
                <c:pt idx="107">
                  <c:v>#N/A</c:v>
                </c:pt>
                <c:pt idx="108">
                  <c:v>#N/A</c:v>
                </c:pt>
                <c:pt idx="109">
                  <c:v>#N/A</c:v>
                </c:pt>
                <c:pt idx="110">
                  <c:v>#N/A</c:v>
                </c:pt>
                <c:pt idx="111">
                  <c:v>#N/A</c:v>
                </c:pt>
                <c:pt idx="112">
                  <c:v>#N/A</c:v>
                </c:pt>
                <c:pt idx="113">
                  <c:v>#N/A</c:v>
                </c:pt>
                <c:pt idx="114">
                  <c:v>#N/A</c:v>
                </c:pt>
                <c:pt idx="115">
                  <c:v>#N/A</c:v>
                </c:pt>
                <c:pt idx="116">
                  <c:v>#N/A</c:v>
                </c:pt>
                <c:pt idx="117">
                  <c:v>#N/A</c:v>
                </c:pt>
                <c:pt idx="118">
                  <c:v>#N/A</c:v>
                </c:pt>
                <c:pt idx="119">
                  <c:v>#N/A</c:v>
                </c:pt>
                <c:pt idx="120">
                  <c:v>#N/A</c:v>
                </c:pt>
                <c:pt idx="121">
                  <c:v>#N/A</c:v>
                </c:pt>
                <c:pt idx="122">
                  <c:v>#N/A</c:v>
                </c:pt>
                <c:pt idx="123">
                  <c:v>#N/A</c:v>
                </c:pt>
                <c:pt idx="124">
                  <c:v>#N/A</c:v>
                </c:pt>
                <c:pt idx="125">
                  <c:v>#N/A</c:v>
                </c:pt>
                <c:pt idx="126">
                  <c:v>#N/A</c:v>
                </c:pt>
                <c:pt idx="127">
                  <c:v>#N/A</c:v>
                </c:pt>
                <c:pt idx="128">
                  <c:v>#N/A</c:v>
                </c:pt>
                <c:pt idx="129">
                  <c:v>#N/A</c:v>
                </c:pt>
                <c:pt idx="130">
                  <c:v>#N/A</c:v>
                </c:pt>
                <c:pt idx="131">
                  <c:v>#N/A</c:v>
                </c:pt>
                <c:pt idx="132">
                  <c:v>#N/A</c:v>
                </c:pt>
                <c:pt idx="133">
                  <c:v>#N/A</c:v>
                </c:pt>
                <c:pt idx="134">
                  <c:v>#N/A</c:v>
                </c:pt>
                <c:pt idx="135">
                  <c:v>#N/A</c:v>
                </c:pt>
                <c:pt idx="136">
                  <c:v>#N/A</c:v>
                </c:pt>
                <c:pt idx="137">
                  <c:v>#N/A</c:v>
                </c:pt>
                <c:pt idx="138">
                  <c:v>#N/A</c:v>
                </c:pt>
                <c:pt idx="139">
                  <c:v>#N/A</c:v>
                </c:pt>
                <c:pt idx="140">
                  <c:v>#N/A</c:v>
                </c:pt>
                <c:pt idx="141">
                  <c:v>#N/A</c:v>
                </c:pt>
                <c:pt idx="142">
                  <c:v>#N/A</c:v>
                </c:pt>
                <c:pt idx="143">
                  <c:v>#N/A</c:v>
                </c:pt>
                <c:pt idx="144">
                  <c:v>#N/A</c:v>
                </c:pt>
                <c:pt idx="145">
                  <c:v>#N/A</c:v>
                </c:pt>
                <c:pt idx="146">
                  <c:v>#N/A</c:v>
                </c:pt>
                <c:pt idx="147">
                  <c:v>#N/A</c:v>
                </c:pt>
                <c:pt idx="148">
                  <c:v>#N/A</c:v>
                </c:pt>
                <c:pt idx="149">
                  <c:v>#N/A</c:v>
                </c:pt>
                <c:pt idx="150">
                  <c:v>#N/A</c:v>
                </c:pt>
                <c:pt idx="151">
                  <c:v>#N/A</c:v>
                </c:pt>
                <c:pt idx="152">
                  <c:v>#N/A</c:v>
                </c:pt>
                <c:pt idx="153">
                  <c:v>#N/A</c:v>
                </c:pt>
                <c:pt idx="154">
                  <c:v>#N/A</c:v>
                </c:pt>
                <c:pt idx="155">
                  <c:v>#N/A</c:v>
                </c:pt>
                <c:pt idx="156">
                  <c:v>#N/A</c:v>
                </c:pt>
                <c:pt idx="157">
                  <c:v>#N/A</c:v>
                </c:pt>
                <c:pt idx="158">
                  <c:v>#N/A</c:v>
                </c:pt>
                <c:pt idx="159">
                  <c:v>#N/A</c:v>
                </c:pt>
                <c:pt idx="160">
                  <c:v>0</c:v>
                </c:pt>
                <c:pt idx="161">
                  <c:v>#N/A</c:v>
                </c:pt>
                <c:pt idx="162">
                  <c:v>#N/A</c:v>
                </c:pt>
                <c:pt idx="163">
                  <c:v>0</c:v>
                </c:pt>
                <c:pt idx="164">
                  <c:v>#N/A</c:v>
                </c:pt>
                <c:pt idx="165">
                  <c:v>#N/A</c:v>
                </c:pt>
                <c:pt idx="166">
                  <c:v>#N/A</c:v>
                </c:pt>
                <c:pt idx="167">
                  <c:v>#N/A</c:v>
                </c:pt>
                <c:pt idx="168">
                  <c:v>#N/A</c:v>
                </c:pt>
                <c:pt idx="169">
                  <c:v>#N/A</c:v>
                </c:pt>
                <c:pt idx="170">
                  <c:v>#N/A</c:v>
                </c:pt>
                <c:pt idx="171">
                  <c:v>#N/A</c:v>
                </c:pt>
                <c:pt idx="172">
                  <c:v>#N/A</c:v>
                </c:pt>
                <c:pt idx="173">
                  <c:v>#N/A</c:v>
                </c:pt>
                <c:pt idx="174">
                  <c:v>#N/A</c:v>
                </c:pt>
                <c:pt idx="175">
                  <c:v>#N/A</c:v>
                </c:pt>
                <c:pt idx="176">
                  <c:v>#N/A</c:v>
                </c:pt>
                <c:pt idx="177">
                  <c:v>#N/A</c:v>
                </c:pt>
                <c:pt idx="178">
                  <c:v>#N/A</c:v>
                </c:pt>
                <c:pt idx="179">
                  <c:v>#N/A</c:v>
                </c:pt>
                <c:pt idx="180">
                  <c:v>#N/A</c:v>
                </c:pt>
                <c:pt idx="181">
                  <c:v>#N/A</c:v>
                </c:pt>
                <c:pt idx="182">
                  <c:v>#N/A</c:v>
                </c:pt>
                <c:pt idx="183">
                  <c:v>#N/A</c:v>
                </c:pt>
                <c:pt idx="184">
                  <c:v>#N/A</c:v>
                </c:pt>
                <c:pt idx="185">
                  <c:v>#N/A</c:v>
                </c:pt>
                <c:pt idx="186">
                  <c:v>#N/A</c:v>
                </c:pt>
                <c:pt idx="187">
                  <c:v>#N/A</c:v>
                </c:pt>
                <c:pt idx="188">
                  <c:v>#N/A</c:v>
                </c:pt>
                <c:pt idx="189">
                  <c:v>#N/A</c:v>
                </c:pt>
                <c:pt idx="190">
                  <c:v>#N/A</c:v>
                </c:pt>
                <c:pt idx="191">
                  <c:v>#N/A</c:v>
                </c:pt>
                <c:pt idx="192">
                  <c:v>#N/A</c:v>
                </c:pt>
                <c:pt idx="193">
                  <c:v>#N/A</c:v>
                </c:pt>
                <c:pt idx="194">
                  <c:v>#N/A</c:v>
                </c:pt>
                <c:pt idx="195">
                  <c:v>#N/A</c:v>
                </c:pt>
                <c:pt idx="196">
                  <c:v>#N/A</c:v>
                </c:pt>
                <c:pt idx="197">
                  <c:v>#N/A</c:v>
                </c:pt>
                <c:pt idx="198">
                  <c:v>#N/A</c:v>
                </c:pt>
                <c:pt idx="199">
                  <c:v>#N/A</c:v>
                </c:pt>
                <c:pt idx="200">
                  <c:v>#N/A</c:v>
                </c:pt>
                <c:pt idx="201">
                  <c:v>#N/A</c:v>
                </c:pt>
                <c:pt idx="202">
                  <c:v>#N/A</c:v>
                </c:pt>
                <c:pt idx="203">
                  <c:v>#N/A</c:v>
                </c:pt>
                <c:pt idx="204">
                  <c:v>#N/A</c:v>
                </c:pt>
                <c:pt idx="205">
                  <c:v>#N/A</c:v>
                </c:pt>
                <c:pt idx="206">
                  <c:v>#N/A</c:v>
                </c:pt>
                <c:pt idx="207">
                  <c:v>#N/A</c:v>
                </c:pt>
                <c:pt idx="208">
                  <c:v>#N/A</c:v>
                </c:pt>
                <c:pt idx="209">
                  <c:v>#N/A</c:v>
                </c:pt>
                <c:pt idx="210">
                  <c:v>#N/A</c:v>
                </c:pt>
                <c:pt idx="211">
                  <c:v>#N/A</c:v>
                </c:pt>
                <c:pt idx="212">
                  <c:v>#N/A</c:v>
                </c:pt>
                <c:pt idx="213">
                  <c:v>#N/A</c:v>
                </c:pt>
                <c:pt idx="214">
                  <c:v>#N/A</c:v>
                </c:pt>
                <c:pt idx="215">
                  <c:v>#N/A</c:v>
                </c:pt>
                <c:pt idx="216">
                  <c:v>#N/A</c:v>
                </c:pt>
                <c:pt idx="217">
                  <c:v>#N/A</c:v>
                </c:pt>
                <c:pt idx="218">
                  <c:v>#N/A</c:v>
                </c:pt>
                <c:pt idx="219">
                  <c:v>#N/A</c:v>
                </c:pt>
                <c:pt idx="220">
                  <c:v>#N/A</c:v>
                </c:pt>
                <c:pt idx="221">
                  <c:v>#N/A</c:v>
                </c:pt>
                <c:pt idx="222">
                  <c:v>#N/A</c:v>
                </c:pt>
                <c:pt idx="223">
                  <c:v>#N/A</c:v>
                </c:pt>
                <c:pt idx="224">
                  <c:v>#N/A</c:v>
                </c:pt>
                <c:pt idx="225">
                  <c:v>#N/A</c:v>
                </c:pt>
                <c:pt idx="226">
                  <c:v>#N/A</c:v>
                </c:pt>
                <c:pt idx="227">
                  <c:v>#N/A</c:v>
                </c:pt>
                <c:pt idx="228">
                  <c:v>#N/A</c:v>
                </c:pt>
                <c:pt idx="229">
                  <c:v>#N/A</c:v>
                </c:pt>
                <c:pt idx="230">
                  <c:v>#N/A</c:v>
                </c:pt>
                <c:pt idx="231">
                  <c:v>#N/A</c:v>
                </c:pt>
                <c:pt idx="232">
                  <c:v>#N/A</c:v>
                </c:pt>
                <c:pt idx="233">
                  <c:v>#N/A</c:v>
                </c:pt>
                <c:pt idx="234">
                  <c:v>#N/A</c:v>
                </c:pt>
                <c:pt idx="235">
                  <c:v>#N/A</c:v>
                </c:pt>
                <c:pt idx="236">
                  <c:v>#N/A</c:v>
                </c:pt>
                <c:pt idx="237">
                  <c:v>#N/A</c:v>
                </c:pt>
                <c:pt idx="238">
                  <c:v>#N/A</c:v>
                </c:pt>
                <c:pt idx="239">
                  <c:v>#N/A</c:v>
                </c:pt>
                <c:pt idx="240">
                  <c:v>#N/A</c:v>
                </c:pt>
                <c:pt idx="241">
                  <c:v>#N/A</c:v>
                </c:pt>
                <c:pt idx="242">
                  <c:v>#N/A</c:v>
                </c:pt>
                <c:pt idx="243">
                  <c:v>#N/A</c:v>
                </c:pt>
                <c:pt idx="244">
                  <c:v>#N/A</c:v>
                </c:pt>
                <c:pt idx="245">
                  <c:v>#N/A</c:v>
                </c:pt>
                <c:pt idx="246">
                  <c:v>#N/A</c:v>
                </c:pt>
                <c:pt idx="247">
                  <c:v>#N/A</c:v>
                </c:pt>
                <c:pt idx="248">
                  <c:v>#N/A</c:v>
                </c:pt>
                <c:pt idx="249">
                  <c:v>#N/A</c:v>
                </c:pt>
                <c:pt idx="250">
                  <c:v>#N/A</c:v>
                </c:pt>
                <c:pt idx="251">
                  <c:v>#N/A</c:v>
                </c:pt>
                <c:pt idx="252">
                  <c:v>#N/A</c:v>
                </c:pt>
                <c:pt idx="253">
                  <c:v>#N/A</c:v>
                </c:pt>
                <c:pt idx="254">
                  <c:v>#N/A</c:v>
                </c:pt>
                <c:pt idx="255">
                  <c:v>#N/A</c:v>
                </c:pt>
                <c:pt idx="256">
                  <c:v>#N/A</c:v>
                </c:pt>
                <c:pt idx="257">
                  <c:v>#N/A</c:v>
                </c:pt>
                <c:pt idx="258">
                  <c:v>#N/A</c:v>
                </c:pt>
                <c:pt idx="259">
                  <c:v>#N/A</c:v>
                </c:pt>
                <c:pt idx="260">
                  <c:v>#N/A</c:v>
                </c:pt>
                <c:pt idx="261">
                  <c:v>#N/A</c:v>
                </c:pt>
                <c:pt idx="262">
                  <c:v>#N/A</c:v>
                </c:pt>
                <c:pt idx="263">
                  <c:v>#N/A</c:v>
                </c:pt>
                <c:pt idx="264">
                  <c:v>#N/A</c:v>
                </c:pt>
                <c:pt idx="265">
                  <c:v>#N/A</c:v>
                </c:pt>
                <c:pt idx="266">
                  <c:v>#N/A</c:v>
                </c:pt>
                <c:pt idx="267">
                  <c:v>#N/A</c:v>
                </c:pt>
                <c:pt idx="268">
                  <c:v>#N/A</c:v>
                </c:pt>
                <c:pt idx="269">
                  <c:v>#N/A</c:v>
                </c:pt>
                <c:pt idx="270">
                  <c:v>#N/A</c:v>
                </c:pt>
                <c:pt idx="271">
                  <c:v>#N/A</c:v>
                </c:pt>
                <c:pt idx="272">
                  <c:v>#N/A</c:v>
                </c:pt>
                <c:pt idx="273">
                  <c:v>#N/A</c:v>
                </c:pt>
                <c:pt idx="274">
                  <c:v>#N/A</c:v>
                </c:pt>
                <c:pt idx="275">
                  <c:v>#N/A</c:v>
                </c:pt>
                <c:pt idx="276">
                  <c:v>#N/A</c:v>
                </c:pt>
                <c:pt idx="277">
                  <c:v>#N/A</c:v>
                </c:pt>
                <c:pt idx="278">
                  <c:v>#N/A</c:v>
                </c:pt>
                <c:pt idx="279">
                  <c:v>#N/A</c:v>
                </c:pt>
                <c:pt idx="280">
                  <c:v>#N/A</c:v>
                </c:pt>
                <c:pt idx="281">
                  <c:v>#N/A</c:v>
                </c:pt>
                <c:pt idx="282">
                  <c:v>#N/A</c:v>
                </c:pt>
                <c:pt idx="283">
                  <c:v>#N/A</c:v>
                </c:pt>
                <c:pt idx="284">
                  <c:v>#N/A</c:v>
                </c:pt>
                <c:pt idx="285">
                  <c:v>#N/A</c:v>
                </c:pt>
                <c:pt idx="286">
                  <c:v>#N/A</c:v>
                </c:pt>
                <c:pt idx="287">
                  <c:v>#N/A</c:v>
                </c:pt>
                <c:pt idx="288">
                  <c:v>#N/A</c:v>
                </c:pt>
                <c:pt idx="289">
                  <c:v>#N/A</c:v>
                </c:pt>
                <c:pt idx="290">
                  <c:v>#N/A</c:v>
                </c:pt>
                <c:pt idx="291">
                  <c:v>#N/A</c:v>
                </c:pt>
                <c:pt idx="292">
                  <c:v>#N/A</c:v>
                </c:pt>
                <c:pt idx="293">
                  <c:v>#N/A</c:v>
                </c:pt>
                <c:pt idx="294">
                  <c:v>#N/A</c:v>
                </c:pt>
                <c:pt idx="295">
                  <c:v>#N/A</c:v>
                </c:pt>
                <c:pt idx="296">
                  <c:v>#N/A</c:v>
                </c:pt>
                <c:pt idx="297">
                  <c:v>#N/A</c:v>
                </c:pt>
                <c:pt idx="298">
                  <c:v>#N/A</c:v>
                </c:pt>
                <c:pt idx="299">
                  <c:v>#N/A</c:v>
                </c:pt>
                <c:pt idx="300">
                  <c:v>#N/A</c:v>
                </c:pt>
                <c:pt idx="301">
                  <c:v>#N/A</c:v>
                </c:pt>
                <c:pt idx="302">
                  <c:v>#N/A</c:v>
                </c:pt>
                <c:pt idx="303">
                  <c:v>#N/A</c:v>
                </c:pt>
                <c:pt idx="304">
                  <c:v>#N/A</c:v>
                </c:pt>
                <c:pt idx="305">
                  <c:v>#N/A</c:v>
                </c:pt>
                <c:pt idx="306">
                  <c:v>#N/A</c:v>
                </c:pt>
                <c:pt idx="307">
                  <c:v>#N/A</c:v>
                </c:pt>
                <c:pt idx="308">
                  <c:v>#N/A</c:v>
                </c:pt>
                <c:pt idx="309">
                  <c:v>#N/A</c:v>
                </c:pt>
                <c:pt idx="310">
                  <c:v>#N/A</c:v>
                </c:pt>
                <c:pt idx="311">
                  <c:v>#N/A</c:v>
                </c:pt>
                <c:pt idx="312">
                  <c:v>#N/A</c:v>
                </c:pt>
                <c:pt idx="313">
                  <c:v>#N/A</c:v>
                </c:pt>
                <c:pt idx="314">
                  <c:v>#N/A</c:v>
                </c:pt>
                <c:pt idx="315">
                  <c:v>#N/A</c:v>
                </c:pt>
                <c:pt idx="316">
                  <c:v>#N/A</c:v>
                </c:pt>
                <c:pt idx="317">
                  <c:v>#N/A</c:v>
                </c:pt>
                <c:pt idx="318">
                  <c:v>#N/A</c:v>
                </c:pt>
                <c:pt idx="319">
                  <c:v>#N/A</c:v>
                </c:pt>
                <c:pt idx="320">
                  <c:v>#N/A</c:v>
                </c:pt>
                <c:pt idx="321">
                  <c:v>#N/A</c:v>
                </c:pt>
                <c:pt idx="322">
                  <c:v>#N/A</c:v>
                </c:pt>
                <c:pt idx="323">
                  <c:v>#N/A</c:v>
                </c:pt>
                <c:pt idx="324">
                  <c:v>0</c:v>
                </c:pt>
                <c:pt idx="325">
                  <c:v>#N/A</c:v>
                </c:pt>
                <c:pt idx="326">
                  <c:v>#N/A</c:v>
                </c:pt>
                <c:pt idx="327">
                  <c:v>0</c:v>
                </c:pt>
                <c:pt idx="328">
                  <c:v>#N/A</c:v>
                </c:pt>
                <c:pt idx="329">
                  <c:v>#N/A</c:v>
                </c:pt>
                <c:pt idx="330">
                  <c:v>#N/A</c:v>
                </c:pt>
                <c:pt idx="331">
                  <c:v>#N/A</c:v>
                </c:pt>
                <c:pt idx="332">
                  <c:v>#N/A</c:v>
                </c:pt>
                <c:pt idx="333">
                  <c:v>#N/A</c:v>
                </c:pt>
                <c:pt idx="334">
                  <c:v>#N/A</c:v>
                </c:pt>
                <c:pt idx="335">
                  <c:v>#N/A</c:v>
                </c:pt>
                <c:pt idx="336">
                  <c:v>#N/A</c:v>
                </c:pt>
                <c:pt idx="337">
                  <c:v>#N/A</c:v>
                </c:pt>
                <c:pt idx="338">
                  <c:v>#N/A</c:v>
                </c:pt>
                <c:pt idx="339">
                  <c:v>#N/A</c:v>
                </c:pt>
                <c:pt idx="340">
                  <c:v>#N/A</c:v>
                </c:pt>
                <c:pt idx="341">
                  <c:v>#N/A</c:v>
                </c:pt>
                <c:pt idx="342">
                  <c:v>#N/A</c:v>
                </c:pt>
                <c:pt idx="343">
                  <c:v>#N/A</c:v>
                </c:pt>
                <c:pt idx="344">
                  <c:v>#N/A</c:v>
                </c:pt>
                <c:pt idx="345">
                  <c:v>#N/A</c:v>
                </c:pt>
                <c:pt idx="346">
                  <c:v>#N/A</c:v>
                </c:pt>
                <c:pt idx="347">
                  <c:v>#N/A</c:v>
                </c:pt>
                <c:pt idx="348">
                  <c:v>#N/A</c:v>
                </c:pt>
                <c:pt idx="349">
                  <c:v>#N/A</c:v>
                </c:pt>
                <c:pt idx="350">
                  <c:v>#N/A</c:v>
                </c:pt>
                <c:pt idx="351">
                  <c:v>#N/A</c:v>
                </c:pt>
                <c:pt idx="352">
                  <c:v>#N/A</c:v>
                </c:pt>
                <c:pt idx="353">
                  <c:v>#N/A</c:v>
                </c:pt>
                <c:pt idx="354">
                  <c:v>#N/A</c:v>
                </c:pt>
                <c:pt idx="355">
                  <c:v>#N/A</c:v>
                </c:pt>
                <c:pt idx="356">
                  <c:v>#N/A</c:v>
                </c:pt>
                <c:pt idx="357">
                  <c:v>#N/A</c:v>
                </c:pt>
                <c:pt idx="358">
                  <c:v>#N/A</c:v>
                </c:pt>
                <c:pt idx="359">
                  <c:v>#N/A</c:v>
                </c:pt>
                <c:pt idx="360">
                  <c:v>#N/A</c:v>
                </c:pt>
                <c:pt idx="361">
                  <c:v>#N/A</c:v>
                </c:pt>
                <c:pt idx="362">
                  <c:v>#N/A</c:v>
                </c:pt>
                <c:pt idx="363">
                  <c:v>#N/A</c:v>
                </c:pt>
                <c:pt idx="364">
                  <c:v>#N/A</c:v>
                </c:pt>
                <c:pt idx="365">
                  <c:v>#N/A</c:v>
                </c:pt>
                <c:pt idx="366">
                  <c:v>#N/A</c:v>
                </c:pt>
                <c:pt idx="367">
                  <c:v>#N/A</c:v>
                </c:pt>
                <c:pt idx="368">
                  <c:v>#N/A</c:v>
                </c:pt>
                <c:pt idx="369">
                  <c:v>#N/A</c:v>
                </c:pt>
                <c:pt idx="370">
                  <c:v>#N/A</c:v>
                </c:pt>
                <c:pt idx="371">
                  <c:v>#N/A</c:v>
                </c:pt>
                <c:pt idx="372">
                  <c:v>#N/A</c:v>
                </c:pt>
                <c:pt idx="373">
                  <c:v>#N/A</c:v>
                </c:pt>
                <c:pt idx="374">
                  <c:v>#N/A</c:v>
                </c:pt>
                <c:pt idx="375">
                  <c:v>#N/A</c:v>
                </c:pt>
                <c:pt idx="376">
                  <c:v>#N/A</c:v>
                </c:pt>
                <c:pt idx="377">
                  <c:v>#N/A</c:v>
                </c:pt>
                <c:pt idx="378">
                  <c:v>#N/A</c:v>
                </c:pt>
                <c:pt idx="379">
                  <c:v>#N/A</c:v>
                </c:pt>
                <c:pt idx="380">
                  <c:v>#N/A</c:v>
                </c:pt>
                <c:pt idx="381">
                  <c:v>#N/A</c:v>
                </c:pt>
                <c:pt idx="382">
                  <c:v>#N/A</c:v>
                </c:pt>
                <c:pt idx="383">
                  <c:v>#N/A</c:v>
                </c:pt>
                <c:pt idx="384">
                  <c:v>#N/A</c:v>
                </c:pt>
                <c:pt idx="385">
                  <c:v>#N/A</c:v>
                </c:pt>
                <c:pt idx="386">
                  <c:v>#N/A</c:v>
                </c:pt>
                <c:pt idx="387">
                  <c:v>#N/A</c:v>
                </c:pt>
                <c:pt idx="388">
                  <c:v>#N/A</c:v>
                </c:pt>
                <c:pt idx="389">
                  <c:v>#N/A</c:v>
                </c:pt>
                <c:pt idx="390">
                  <c:v>#N/A</c:v>
                </c:pt>
                <c:pt idx="391">
                  <c:v>#N/A</c:v>
                </c:pt>
                <c:pt idx="392">
                  <c:v>#N/A</c:v>
                </c:pt>
                <c:pt idx="393">
                  <c:v>#N/A</c:v>
                </c:pt>
                <c:pt idx="394">
                  <c:v>#N/A</c:v>
                </c:pt>
                <c:pt idx="395">
                  <c:v>#N/A</c:v>
                </c:pt>
                <c:pt idx="396">
                  <c:v>#N/A</c:v>
                </c:pt>
                <c:pt idx="397">
                  <c:v>#N/A</c:v>
                </c:pt>
                <c:pt idx="398">
                  <c:v>#N/A</c:v>
                </c:pt>
                <c:pt idx="399">
                  <c:v>#N/A</c:v>
                </c:pt>
                <c:pt idx="400">
                  <c:v>#N/A</c:v>
                </c:pt>
                <c:pt idx="401">
                  <c:v>#N/A</c:v>
                </c:pt>
                <c:pt idx="402">
                  <c:v>#N/A</c:v>
                </c:pt>
                <c:pt idx="403">
                  <c:v>#N/A</c:v>
                </c:pt>
                <c:pt idx="404">
                  <c:v>#N/A</c:v>
                </c:pt>
                <c:pt idx="405">
                  <c:v>#N/A</c:v>
                </c:pt>
                <c:pt idx="406">
                  <c:v>#N/A</c:v>
                </c:pt>
                <c:pt idx="407">
                  <c:v>#N/A</c:v>
                </c:pt>
                <c:pt idx="408">
                  <c:v>#N/A</c:v>
                </c:pt>
                <c:pt idx="409">
                  <c:v>#N/A</c:v>
                </c:pt>
                <c:pt idx="410">
                  <c:v>#N/A</c:v>
                </c:pt>
                <c:pt idx="411">
                  <c:v>#N/A</c:v>
                </c:pt>
                <c:pt idx="412">
                  <c:v>#N/A</c:v>
                </c:pt>
                <c:pt idx="413">
                  <c:v>#N/A</c:v>
                </c:pt>
                <c:pt idx="414">
                  <c:v>#N/A</c:v>
                </c:pt>
                <c:pt idx="415">
                  <c:v>#N/A</c:v>
                </c:pt>
                <c:pt idx="416">
                  <c:v>#N/A</c:v>
                </c:pt>
                <c:pt idx="417">
                  <c:v>#N/A</c:v>
                </c:pt>
                <c:pt idx="418">
                  <c:v>#N/A</c:v>
                </c:pt>
                <c:pt idx="419">
                  <c:v>#N/A</c:v>
                </c:pt>
                <c:pt idx="420">
                  <c:v>#N/A</c:v>
                </c:pt>
                <c:pt idx="421">
                  <c:v>#N/A</c:v>
                </c:pt>
                <c:pt idx="422">
                  <c:v>#N/A</c:v>
                </c:pt>
                <c:pt idx="423">
                  <c:v>#N/A</c:v>
                </c:pt>
                <c:pt idx="424">
                  <c:v>#N/A</c:v>
                </c:pt>
                <c:pt idx="425">
                  <c:v>#N/A</c:v>
                </c:pt>
                <c:pt idx="426">
                  <c:v>#N/A</c:v>
                </c:pt>
                <c:pt idx="427">
                  <c:v>#N/A</c:v>
                </c:pt>
                <c:pt idx="428">
                  <c:v>#N/A</c:v>
                </c:pt>
                <c:pt idx="429">
                  <c:v>#N/A</c:v>
                </c:pt>
                <c:pt idx="430">
                  <c:v>#N/A</c:v>
                </c:pt>
                <c:pt idx="431">
                  <c:v>#N/A</c:v>
                </c:pt>
                <c:pt idx="432">
                  <c:v>#N/A</c:v>
                </c:pt>
                <c:pt idx="433">
                  <c:v>#N/A</c:v>
                </c:pt>
                <c:pt idx="434">
                  <c:v>#N/A</c:v>
                </c:pt>
                <c:pt idx="435">
                  <c:v>#N/A</c:v>
                </c:pt>
                <c:pt idx="436">
                  <c:v>#N/A</c:v>
                </c:pt>
                <c:pt idx="437">
                  <c:v>#N/A</c:v>
                </c:pt>
                <c:pt idx="438">
                  <c:v>#N/A</c:v>
                </c:pt>
                <c:pt idx="439">
                  <c:v>#N/A</c:v>
                </c:pt>
                <c:pt idx="440">
                  <c:v>#N/A</c:v>
                </c:pt>
                <c:pt idx="441">
                  <c:v>#N/A</c:v>
                </c:pt>
                <c:pt idx="442">
                  <c:v>#N/A</c:v>
                </c:pt>
                <c:pt idx="443">
                  <c:v>#N/A</c:v>
                </c:pt>
                <c:pt idx="444">
                  <c:v>#N/A</c:v>
                </c:pt>
                <c:pt idx="445">
                  <c:v>#N/A</c:v>
                </c:pt>
                <c:pt idx="446">
                  <c:v>#N/A</c:v>
                </c:pt>
                <c:pt idx="447">
                  <c:v>#N/A</c:v>
                </c:pt>
                <c:pt idx="448">
                  <c:v>#N/A</c:v>
                </c:pt>
                <c:pt idx="449">
                  <c:v>#N/A</c:v>
                </c:pt>
                <c:pt idx="450">
                  <c:v>#N/A</c:v>
                </c:pt>
                <c:pt idx="451">
                  <c:v>#N/A</c:v>
                </c:pt>
                <c:pt idx="452">
                  <c:v>#N/A</c:v>
                </c:pt>
                <c:pt idx="453">
                  <c:v>#N/A</c:v>
                </c:pt>
                <c:pt idx="454">
                  <c:v>#N/A</c:v>
                </c:pt>
                <c:pt idx="455">
                  <c:v>#N/A</c:v>
                </c:pt>
                <c:pt idx="456">
                  <c:v>#N/A</c:v>
                </c:pt>
                <c:pt idx="457">
                  <c:v>#N/A</c:v>
                </c:pt>
                <c:pt idx="458">
                  <c:v>#N/A</c:v>
                </c:pt>
                <c:pt idx="459">
                  <c:v>#N/A</c:v>
                </c:pt>
                <c:pt idx="460">
                  <c:v>#N/A</c:v>
                </c:pt>
                <c:pt idx="461">
                  <c:v>#N/A</c:v>
                </c:pt>
                <c:pt idx="462">
                  <c:v>#N/A</c:v>
                </c:pt>
                <c:pt idx="463">
                  <c:v>#N/A</c:v>
                </c:pt>
                <c:pt idx="464">
                  <c:v>#N/A</c:v>
                </c:pt>
                <c:pt idx="465">
                  <c:v>#N/A</c:v>
                </c:pt>
                <c:pt idx="466">
                  <c:v>#N/A</c:v>
                </c:pt>
                <c:pt idx="467">
                  <c:v>#N/A</c:v>
                </c:pt>
                <c:pt idx="468">
                  <c:v>#N/A</c:v>
                </c:pt>
                <c:pt idx="469">
                  <c:v>#N/A</c:v>
                </c:pt>
                <c:pt idx="470">
                  <c:v>#N/A</c:v>
                </c:pt>
                <c:pt idx="471">
                  <c:v>#N/A</c:v>
                </c:pt>
                <c:pt idx="472">
                  <c:v>#N/A</c:v>
                </c:pt>
                <c:pt idx="473">
                  <c:v>#N/A</c:v>
                </c:pt>
                <c:pt idx="474">
                  <c:v>#N/A</c:v>
                </c:pt>
                <c:pt idx="475">
                  <c:v>#N/A</c:v>
                </c:pt>
                <c:pt idx="476">
                  <c:v>#N/A</c:v>
                </c:pt>
                <c:pt idx="477">
                  <c:v>#N/A</c:v>
                </c:pt>
                <c:pt idx="478">
                  <c:v>#N/A</c:v>
                </c:pt>
                <c:pt idx="479">
                  <c:v>#N/A</c:v>
                </c:pt>
                <c:pt idx="480">
                  <c:v>#N/A</c:v>
                </c:pt>
                <c:pt idx="481">
                  <c:v>#N/A</c:v>
                </c:pt>
                <c:pt idx="482">
                  <c:v>#N/A</c:v>
                </c:pt>
                <c:pt idx="483">
                  <c:v>#N/A</c:v>
                </c:pt>
                <c:pt idx="484">
                  <c:v>#N/A</c:v>
                </c:pt>
                <c:pt idx="485">
                  <c:v>#N/A</c:v>
                </c:pt>
                <c:pt idx="486">
                  <c:v>#N/A</c:v>
                </c:pt>
                <c:pt idx="487">
                  <c:v>#N/A</c:v>
                </c:pt>
                <c:pt idx="488">
                  <c:v>0</c:v>
                </c:pt>
                <c:pt idx="489">
                  <c:v>#N/A</c:v>
                </c:pt>
                <c:pt idx="490">
                  <c:v>#N/A</c:v>
                </c:pt>
                <c:pt idx="491">
                  <c:v>#N/A</c:v>
                </c:pt>
                <c:pt idx="492">
                  <c:v>#N/A</c:v>
                </c:pt>
                <c:pt idx="493">
                  <c:v>#N/A</c:v>
                </c:pt>
                <c:pt idx="494">
                  <c:v>#N/A</c:v>
                </c:pt>
                <c:pt idx="495">
                  <c:v>#N/A</c:v>
                </c:pt>
                <c:pt idx="496">
                  <c:v>#N/A</c:v>
                </c:pt>
                <c:pt idx="497">
                  <c:v>#N/A</c:v>
                </c:pt>
                <c:pt idx="498">
                  <c:v>#N/A</c:v>
                </c:pt>
                <c:pt idx="499">
                  <c:v>#N/A</c:v>
                </c:pt>
                <c:pt idx="500">
                  <c:v>#N/A</c:v>
                </c:pt>
                <c:pt idx="501">
                  <c:v>#N/A</c:v>
                </c:pt>
                <c:pt idx="502">
                  <c:v>#N/A</c:v>
                </c:pt>
                <c:pt idx="503">
                  <c:v>#N/A</c:v>
                </c:pt>
                <c:pt idx="504">
                  <c:v>#N/A</c:v>
                </c:pt>
                <c:pt idx="505">
                  <c:v>#N/A</c:v>
                </c:pt>
                <c:pt idx="506">
                  <c:v>#N/A</c:v>
                </c:pt>
                <c:pt idx="507">
                  <c:v>#N/A</c:v>
                </c:pt>
                <c:pt idx="508">
                  <c:v>#N/A</c:v>
                </c:pt>
                <c:pt idx="509">
                  <c:v>#N/A</c:v>
                </c:pt>
                <c:pt idx="510">
                  <c:v>#N/A</c:v>
                </c:pt>
                <c:pt idx="511">
                  <c:v>#N/A</c:v>
                </c:pt>
                <c:pt idx="512">
                  <c:v>#N/A</c:v>
                </c:pt>
                <c:pt idx="513">
                  <c:v>#N/A</c:v>
                </c:pt>
                <c:pt idx="514">
                  <c:v>#N/A</c:v>
                </c:pt>
                <c:pt idx="515">
                  <c:v>#N/A</c:v>
                </c:pt>
                <c:pt idx="516">
                  <c:v>#N/A</c:v>
                </c:pt>
                <c:pt idx="517">
                  <c:v>#N/A</c:v>
                </c:pt>
                <c:pt idx="518">
                  <c:v>#N/A</c:v>
                </c:pt>
                <c:pt idx="519">
                  <c:v>#N/A</c:v>
                </c:pt>
                <c:pt idx="520">
                  <c:v>#N/A</c:v>
                </c:pt>
                <c:pt idx="521">
                  <c:v>#N/A</c:v>
                </c:pt>
                <c:pt idx="522">
                  <c:v>#N/A</c:v>
                </c:pt>
                <c:pt idx="523">
                  <c:v>#N/A</c:v>
                </c:pt>
                <c:pt idx="524">
                  <c:v>#N/A</c:v>
                </c:pt>
                <c:pt idx="525">
                  <c:v>#N/A</c:v>
                </c:pt>
                <c:pt idx="526">
                  <c:v>#N/A</c:v>
                </c:pt>
                <c:pt idx="527">
                  <c:v>#N/A</c:v>
                </c:pt>
                <c:pt idx="528">
                  <c:v>#N/A</c:v>
                </c:pt>
                <c:pt idx="529">
                  <c:v>#N/A</c:v>
                </c:pt>
                <c:pt idx="530">
                  <c:v>#N/A</c:v>
                </c:pt>
                <c:pt idx="531">
                  <c:v>#N/A</c:v>
                </c:pt>
                <c:pt idx="532">
                  <c:v>#N/A</c:v>
                </c:pt>
                <c:pt idx="533">
                  <c:v>#N/A</c:v>
                </c:pt>
                <c:pt idx="534">
                  <c:v>#N/A</c:v>
                </c:pt>
                <c:pt idx="535">
                  <c:v>#N/A</c:v>
                </c:pt>
                <c:pt idx="536">
                  <c:v>#N/A</c:v>
                </c:pt>
                <c:pt idx="537">
                  <c:v>#N/A</c:v>
                </c:pt>
                <c:pt idx="538">
                  <c:v>#N/A</c:v>
                </c:pt>
                <c:pt idx="539">
                  <c:v>#N/A</c:v>
                </c:pt>
                <c:pt idx="540">
                  <c:v>#N/A</c:v>
                </c:pt>
                <c:pt idx="541">
                  <c:v>#N/A</c:v>
                </c:pt>
                <c:pt idx="542">
                  <c:v>#N/A</c:v>
                </c:pt>
                <c:pt idx="543">
                  <c:v>#N/A</c:v>
                </c:pt>
                <c:pt idx="544">
                  <c:v>#N/A</c:v>
                </c:pt>
                <c:pt idx="545">
                  <c:v>#N/A</c:v>
                </c:pt>
                <c:pt idx="546">
                  <c:v>#N/A</c:v>
                </c:pt>
                <c:pt idx="547">
                  <c:v>#N/A</c:v>
                </c:pt>
                <c:pt idx="548">
                  <c:v>#N/A</c:v>
                </c:pt>
                <c:pt idx="549">
                  <c:v>#N/A</c:v>
                </c:pt>
                <c:pt idx="550">
                  <c:v>#N/A</c:v>
                </c:pt>
                <c:pt idx="551">
                  <c:v>#N/A</c:v>
                </c:pt>
                <c:pt idx="552">
                  <c:v>#N/A</c:v>
                </c:pt>
                <c:pt idx="553">
                  <c:v>#N/A</c:v>
                </c:pt>
                <c:pt idx="554">
                  <c:v>#N/A</c:v>
                </c:pt>
                <c:pt idx="555">
                  <c:v>#N/A</c:v>
                </c:pt>
                <c:pt idx="556">
                  <c:v>#N/A</c:v>
                </c:pt>
                <c:pt idx="557">
                  <c:v>#N/A</c:v>
                </c:pt>
                <c:pt idx="558">
                  <c:v>#N/A</c:v>
                </c:pt>
                <c:pt idx="559">
                  <c:v>#N/A</c:v>
                </c:pt>
                <c:pt idx="560">
                  <c:v>#N/A</c:v>
                </c:pt>
                <c:pt idx="561">
                  <c:v>#N/A</c:v>
                </c:pt>
                <c:pt idx="562">
                  <c:v>#N/A</c:v>
                </c:pt>
                <c:pt idx="563">
                  <c:v>#N/A</c:v>
                </c:pt>
                <c:pt idx="564">
                  <c:v>#N/A</c:v>
                </c:pt>
                <c:pt idx="565">
                  <c:v>#N/A</c:v>
                </c:pt>
                <c:pt idx="566">
                  <c:v>#N/A</c:v>
                </c:pt>
                <c:pt idx="567">
                  <c:v>#N/A</c:v>
                </c:pt>
                <c:pt idx="568">
                  <c:v>#N/A</c:v>
                </c:pt>
                <c:pt idx="569">
                  <c:v>#N/A</c:v>
                </c:pt>
                <c:pt idx="570">
                  <c:v>#N/A</c:v>
                </c:pt>
                <c:pt idx="571">
                  <c:v>#N/A</c:v>
                </c:pt>
                <c:pt idx="572">
                  <c:v>#N/A</c:v>
                </c:pt>
                <c:pt idx="573">
                  <c:v>#N/A</c:v>
                </c:pt>
                <c:pt idx="574">
                  <c:v>#N/A</c:v>
                </c:pt>
                <c:pt idx="575">
                  <c:v>#N/A</c:v>
                </c:pt>
                <c:pt idx="576">
                  <c:v>#N/A</c:v>
                </c:pt>
                <c:pt idx="577">
                  <c:v>#N/A</c:v>
                </c:pt>
                <c:pt idx="578">
                  <c:v>#N/A</c:v>
                </c:pt>
                <c:pt idx="579">
                  <c:v>#N/A</c:v>
                </c:pt>
                <c:pt idx="580">
                  <c:v>#N/A</c:v>
                </c:pt>
                <c:pt idx="581">
                  <c:v>#N/A</c:v>
                </c:pt>
                <c:pt idx="582">
                  <c:v>#N/A</c:v>
                </c:pt>
                <c:pt idx="583">
                  <c:v>#N/A</c:v>
                </c:pt>
                <c:pt idx="584">
                  <c:v>#N/A</c:v>
                </c:pt>
                <c:pt idx="585">
                  <c:v>#N/A</c:v>
                </c:pt>
                <c:pt idx="586">
                  <c:v>#N/A</c:v>
                </c:pt>
                <c:pt idx="587">
                  <c:v>#N/A</c:v>
                </c:pt>
                <c:pt idx="588">
                  <c:v>#N/A</c:v>
                </c:pt>
                <c:pt idx="589">
                  <c:v>#N/A</c:v>
                </c:pt>
                <c:pt idx="590">
                  <c:v>#N/A</c:v>
                </c:pt>
                <c:pt idx="591">
                  <c:v>#N/A</c:v>
                </c:pt>
                <c:pt idx="592">
                  <c:v>#N/A</c:v>
                </c:pt>
                <c:pt idx="593">
                  <c:v>#N/A</c:v>
                </c:pt>
                <c:pt idx="594">
                  <c:v>#N/A</c:v>
                </c:pt>
                <c:pt idx="595">
                  <c:v>#N/A</c:v>
                </c:pt>
                <c:pt idx="596">
                  <c:v>#N/A</c:v>
                </c:pt>
                <c:pt idx="597">
                  <c:v>#N/A</c:v>
                </c:pt>
                <c:pt idx="598">
                  <c:v>#N/A</c:v>
                </c:pt>
                <c:pt idx="599">
                  <c:v>#N/A</c:v>
                </c:pt>
                <c:pt idx="600">
                  <c:v>#N/A</c:v>
                </c:pt>
                <c:pt idx="601">
                  <c:v>#N/A</c:v>
                </c:pt>
                <c:pt idx="602">
                  <c:v>#N/A</c:v>
                </c:pt>
                <c:pt idx="603">
                  <c:v>#N/A</c:v>
                </c:pt>
                <c:pt idx="604">
                  <c:v>#N/A</c:v>
                </c:pt>
                <c:pt idx="605">
                  <c:v>#N/A</c:v>
                </c:pt>
                <c:pt idx="606">
                  <c:v>#N/A</c:v>
                </c:pt>
                <c:pt idx="607">
                  <c:v>#N/A</c:v>
                </c:pt>
                <c:pt idx="608">
                  <c:v>#N/A</c:v>
                </c:pt>
                <c:pt idx="609">
                  <c:v>#N/A</c:v>
                </c:pt>
                <c:pt idx="610">
                  <c:v>#N/A</c:v>
                </c:pt>
                <c:pt idx="611">
                  <c:v>#N/A</c:v>
                </c:pt>
                <c:pt idx="612">
                  <c:v>#N/A</c:v>
                </c:pt>
                <c:pt idx="613">
                  <c:v>#N/A</c:v>
                </c:pt>
                <c:pt idx="614">
                  <c:v>#N/A</c:v>
                </c:pt>
                <c:pt idx="615">
                  <c:v>#N/A</c:v>
                </c:pt>
                <c:pt idx="616">
                  <c:v>#N/A</c:v>
                </c:pt>
                <c:pt idx="617">
                  <c:v>#N/A</c:v>
                </c:pt>
                <c:pt idx="618">
                  <c:v>#N/A</c:v>
                </c:pt>
                <c:pt idx="619">
                  <c:v>#N/A</c:v>
                </c:pt>
                <c:pt idx="620">
                  <c:v>#N/A</c:v>
                </c:pt>
                <c:pt idx="621">
                  <c:v>#N/A</c:v>
                </c:pt>
                <c:pt idx="622">
                  <c:v>#N/A</c:v>
                </c:pt>
                <c:pt idx="623">
                  <c:v>#N/A</c:v>
                </c:pt>
                <c:pt idx="624">
                  <c:v>#N/A</c:v>
                </c:pt>
                <c:pt idx="625">
                  <c:v>#N/A</c:v>
                </c:pt>
                <c:pt idx="626">
                  <c:v>#N/A</c:v>
                </c:pt>
                <c:pt idx="627">
                  <c:v>#N/A</c:v>
                </c:pt>
                <c:pt idx="628">
                  <c:v>#N/A</c:v>
                </c:pt>
                <c:pt idx="629">
                  <c:v>#N/A</c:v>
                </c:pt>
                <c:pt idx="630">
                  <c:v>#N/A</c:v>
                </c:pt>
                <c:pt idx="631">
                  <c:v>#N/A</c:v>
                </c:pt>
                <c:pt idx="632">
                  <c:v>#N/A</c:v>
                </c:pt>
                <c:pt idx="633">
                  <c:v>#N/A</c:v>
                </c:pt>
                <c:pt idx="634">
                  <c:v>#N/A</c:v>
                </c:pt>
                <c:pt idx="635">
                  <c:v>#N/A</c:v>
                </c:pt>
                <c:pt idx="636">
                  <c:v>#N/A</c:v>
                </c:pt>
                <c:pt idx="637">
                  <c:v>#N/A</c:v>
                </c:pt>
                <c:pt idx="638">
                  <c:v>#N/A</c:v>
                </c:pt>
                <c:pt idx="639">
                  <c:v>#N/A</c:v>
                </c:pt>
                <c:pt idx="640">
                  <c:v>#N/A</c:v>
                </c:pt>
                <c:pt idx="641">
                  <c:v>#N/A</c:v>
                </c:pt>
                <c:pt idx="642">
                  <c:v>#N/A</c:v>
                </c:pt>
                <c:pt idx="643">
                  <c:v>#N/A</c:v>
                </c:pt>
                <c:pt idx="644">
                  <c:v>#N/A</c:v>
                </c:pt>
                <c:pt idx="645">
                  <c:v>#N/A</c:v>
                </c:pt>
                <c:pt idx="646">
                  <c:v>#N/A</c:v>
                </c:pt>
                <c:pt idx="647">
                  <c:v>#N/A</c:v>
                </c:pt>
                <c:pt idx="648">
                  <c:v>#N/A</c:v>
                </c:pt>
              </c:numCache>
            </c:numRef>
          </c:yVal>
          <c:smooth val="0"/>
          <c:extLst>
            <c:ext xmlns:c16="http://schemas.microsoft.com/office/drawing/2014/chart" uri="{C3380CC4-5D6E-409C-BE32-E72D297353CC}">
              <c16:uniqueId val="{000000AF-DBC7-4653-96FE-BF07E4BF7153}"/>
            </c:ext>
          </c:extLst>
        </c:ser>
        <c:ser>
          <c:idx val="14"/>
          <c:order val="14"/>
          <c:tx>
            <c:strRef>
              <c:f>Calculations!$BH$41</c:f>
              <c:strCache>
                <c:ptCount val="1"/>
                <c:pt idx="0">
                  <c:v>para roll @ Vmax</c:v>
                </c:pt>
              </c:strCache>
            </c:strRef>
          </c:tx>
          <c:spPr>
            <a:ln w="25400" cap="rnd">
              <a:solidFill>
                <a:srgbClr val="FF0000"/>
              </a:solidFill>
              <a:round/>
            </a:ln>
            <a:effectLst/>
          </c:spPr>
          <c:marker>
            <c:symbol val="none"/>
          </c:marker>
          <c:xVal>
            <c:numRef>
              <c:f>Calculations!$BI$43:$BI$404</c:f>
              <c:numCache>
                <c:formatCode>0.0</c:formatCode>
                <c:ptCount val="362"/>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#N/A</c:v>
                </c:pt>
                <c:pt idx="103">
                  <c:v>#N/A</c:v>
                </c:pt>
                <c:pt idx="104">
                  <c:v>#N/A</c:v>
                </c:pt>
                <c:pt idx="105">
                  <c:v>#N/A</c:v>
                </c:pt>
                <c:pt idx="106">
                  <c:v>#N/A</c:v>
                </c:pt>
                <c:pt idx="107">
                  <c:v>#N/A</c:v>
                </c:pt>
                <c:pt idx="108">
                  <c:v>#N/A</c:v>
                </c:pt>
                <c:pt idx="109">
                  <c:v>#N/A</c:v>
                </c:pt>
                <c:pt idx="110">
                  <c:v>#N/A</c:v>
                </c:pt>
                <c:pt idx="111">
                  <c:v>#N/A</c:v>
                </c:pt>
                <c:pt idx="112">
                  <c:v>#N/A</c:v>
                </c:pt>
                <c:pt idx="113">
                  <c:v>#N/A</c:v>
                </c:pt>
                <c:pt idx="114">
                  <c:v>#N/A</c:v>
                </c:pt>
                <c:pt idx="115">
                  <c:v>#N/A</c:v>
                </c:pt>
                <c:pt idx="116">
                  <c:v>#N/A</c:v>
                </c:pt>
                <c:pt idx="117">
                  <c:v>#N/A</c:v>
                </c:pt>
                <c:pt idx="118">
                  <c:v>#N/A</c:v>
                </c:pt>
                <c:pt idx="119">
                  <c:v>#N/A</c:v>
                </c:pt>
                <c:pt idx="120">
                  <c:v>21.650635094610969</c:v>
                </c:pt>
                <c:pt idx="121">
                  <c:v>21.429182517552807</c:v>
                </c:pt>
                <c:pt idx="122">
                  <c:v>21.201202403910653</c:v>
                </c:pt>
                <c:pt idx="123">
                  <c:v>20.966764198635598</c:v>
                </c:pt>
                <c:pt idx="124">
                  <c:v>20.725939313876044</c:v>
                </c:pt>
                <c:pt idx="125">
                  <c:v>20.478801107224793</c:v>
                </c:pt>
                <c:pt idx="126">
                  <c:v>20.225424859373685</c:v>
                </c:pt>
                <c:pt idx="127">
                  <c:v>19.965887751182319</c:v>
                </c:pt>
                <c:pt idx="128">
                  <c:v>19.70026884016805</c:v>
                </c:pt>
                <c:pt idx="129">
                  <c:v>19.428649036424275</c:v>
                </c:pt>
                <c:pt idx="130">
                  <c:v>#N/A</c:v>
                </c:pt>
                <c:pt idx="131">
                  <c:v>#N/A</c:v>
                </c:pt>
                <c:pt idx="132">
                  <c:v>#N/A</c:v>
                </c:pt>
                <c:pt idx="133">
                  <c:v>#N/A</c:v>
                </c:pt>
                <c:pt idx="134">
                  <c:v>#N/A</c:v>
                </c:pt>
                <c:pt idx="135">
                  <c:v>#N/A</c:v>
                </c:pt>
                <c:pt idx="136">
                  <c:v>#N/A</c:v>
                </c:pt>
                <c:pt idx="137">
                  <c:v>#N/A</c:v>
                </c:pt>
                <c:pt idx="138">
                  <c:v>#N/A</c:v>
                </c:pt>
                <c:pt idx="139">
                  <c:v>#N/A</c:v>
                </c:pt>
                <c:pt idx="140">
                  <c:v>#N/A</c:v>
                </c:pt>
                <c:pt idx="141">
                  <c:v>#N/A</c:v>
                </c:pt>
                <c:pt idx="142">
                  <c:v>#N/A</c:v>
                </c:pt>
                <c:pt idx="143">
                  <c:v>#N/A</c:v>
                </c:pt>
                <c:pt idx="144">
                  <c:v>#N/A</c:v>
                </c:pt>
                <c:pt idx="145">
                  <c:v>#N/A</c:v>
                </c:pt>
                <c:pt idx="146">
                  <c:v>#N/A</c:v>
                </c:pt>
                <c:pt idx="147">
                  <c:v>#N/A</c:v>
                </c:pt>
                <c:pt idx="148">
                  <c:v>#N/A</c:v>
                </c:pt>
                <c:pt idx="149">
                  <c:v>#N/A</c:v>
                </c:pt>
                <c:pt idx="150">
                  <c:v>#N/A</c:v>
                </c:pt>
                <c:pt idx="151">
                  <c:v>#N/A</c:v>
                </c:pt>
                <c:pt idx="152">
                  <c:v>#N/A</c:v>
                </c:pt>
                <c:pt idx="153">
                  <c:v>#N/A</c:v>
                </c:pt>
                <c:pt idx="154">
                  <c:v>#N/A</c:v>
                </c:pt>
                <c:pt idx="155">
                  <c:v>#N/A</c:v>
                </c:pt>
                <c:pt idx="156">
                  <c:v>#N/A</c:v>
                </c:pt>
                <c:pt idx="157">
                  <c:v>#N/A</c:v>
                </c:pt>
                <c:pt idx="158">
                  <c:v>#N/A</c:v>
                </c:pt>
                <c:pt idx="159">
                  <c:v>#N/A</c:v>
                </c:pt>
                <c:pt idx="160">
                  <c:v>#N/A</c:v>
                </c:pt>
                <c:pt idx="161">
                  <c:v>#N/A</c:v>
                </c:pt>
                <c:pt idx="162">
                  <c:v>#N/A</c:v>
                </c:pt>
                <c:pt idx="163">
                  <c:v>#N/A</c:v>
                </c:pt>
                <c:pt idx="164">
                  <c:v>#N/A</c:v>
                </c:pt>
                <c:pt idx="165">
                  <c:v>#N/A</c:v>
                </c:pt>
                <c:pt idx="166">
                  <c:v>#N/A</c:v>
                </c:pt>
                <c:pt idx="167">
                  <c:v>#N/A</c:v>
                </c:pt>
                <c:pt idx="168">
                  <c:v>#N/A</c:v>
                </c:pt>
                <c:pt idx="169">
                  <c:v>#N/A</c:v>
                </c:pt>
                <c:pt idx="170">
                  <c:v>#N/A</c:v>
                </c:pt>
                <c:pt idx="171">
                  <c:v>#N/A</c:v>
                </c:pt>
                <c:pt idx="172">
                  <c:v>#N/A</c:v>
                </c:pt>
                <c:pt idx="173">
                  <c:v>#N/A</c:v>
                </c:pt>
                <c:pt idx="174">
                  <c:v>#N/A</c:v>
                </c:pt>
                <c:pt idx="175">
                  <c:v>#N/A</c:v>
                </c:pt>
                <c:pt idx="176">
                  <c:v>#N/A</c:v>
                </c:pt>
                <c:pt idx="177">
                  <c:v>#N/A</c:v>
                </c:pt>
                <c:pt idx="178">
                  <c:v>#N/A</c:v>
                </c:pt>
                <c:pt idx="179">
                  <c:v>#N/A</c:v>
                </c:pt>
                <c:pt idx="181">
                  <c:v>#N/A</c:v>
                </c:pt>
                <c:pt idx="182">
                  <c:v>#N/A</c:v>
                </c:pt>
                <c:pt idx="183">
                  <c:v>#N/A</c:v>
                </c:pt>
                <c:pt idx="184">
                  <c:v>#N/A</c:v>
                </c:pt>
                <c:pt idx="185">
                  <c:v>#N/A</c:v>
                </c:pt>
                <c:pt idx="186">
                  <c:v>#N/A</c:v>
                </c:pt>
                <c:pt idx="187">
                  <c:v>#N/A</c:v>
                </c:pt>
                <c:pt idx="188">
                  <c:v>#N/A</c:v>
                </c:pt>
                <c:pt idx="189">
                  <c:v>#N/A</c:v>
                </c:pt>
                <c:pt idx="190">
                  <c:v>#N/A</c:v>
                </c:pt>
                <c:pt idx="191">
                  <c:v>#N/A</c:v>
                </c:pt>
                <c:pt idx="192">
                  <c:v>#N/A</c:v>
                </c:pt>
                <c:pt idx="193">
                  <c:v>#N/A</c:v>
                </c:pt>
                <c:pt idx="194">
                  <c:v>#N/A</c:v>
                </c:pt>
                <c:pt idx="195">
                  <c:v>#N/A</c:v>
                </c:pt>
                <c:pt idx="196">
                  <c:v>#N/A</c:v>
                </c:pt>
                <c:pt idx="197">
                  <c:v>#N/A</c:v>
                </c:pt>
                <c:pt idx="198">
                  <c:v>#N/A</c:v>
                </c:pt>
                <c:pt idx="199">
                  <c:v>#N/A</c:v>
                </c:pt>
                <c:pt idx="200">
                  <c:v>#N/A</c:v>
                </c:pt>
                <c:pt idx="201">
                  <c:v>#N/A</c:v>
                </c:pt>
                <c:pt idx="202">
                  <c:v>#N/A</c:v>
                </c:pt>
                <c:pt idx="203">
                  <c:v>#N/A</c:v>
                </c:pt>
                <c:pt idx="204">
                  <c:v>#N/A</c:v>
                </c:pt>
                <c:pt idx="205">
                  <c:v>#N/A</c:v>
                </c:pt>
                <c:pt idx="206">
                  <c:v>#N/A</c:v>
                </c:pt>
                <c:pt idx="207">
                  <c:v>#N/A</c:v>
                </c:pt>
                <c:pt idx="208">
                  <c:v>#N/A</c:v>
                </c:pt>
                <c:pt idx="209">
                  <c:v>#N/A</c:v>
                </c:pt>
                <c:pt idx="210">
                  <c:v>#N/A</c:v>
                </c:pt>
                <c:pt idx="211">
                  <c:v>#N/A</c:v>
                </c:pt>
                <c:pt idx="212">
                  <c:v>#N/A</c:v>
                </c:pt>
                <c:pt idx="213">
                  <c:v>#N/A</c:v>
                </c:pt>
                <c:pt idx="214">
                  <c:v>#N/A</c:v>
                </c:pt>
                <c:pt idx="215">
                  <c:v>#N/A</c:v>
                </c:pt>
                <c:pt idx="216">
                  <c:v>#N/A</c:v>
                </c:pt>
                <c:pt idx="217">
                  <c:v>#N/A</c:v>
                </c:pt>
                <c:pt idx="218">
                  <c:v>#N/A</c:v>
                </c:pt>
                <c:pt idx="219">
                  <c:v>#N/A</c:v>
                </c:pt>
                <c:pt idx="220">
                  <c:v>#N/A</c:v>
                </c:pt>
                <c:pt idx="221">
                  <c:v>#N/A</c:v>
                </c:pt>
                <c:pt idx="222">
                  <c:v>#N/A</c:v>
                </c:pt>
                <c:pt idx="223">
                  <c:v>#N/A</c:v>
                </c:pt>
                <c:pt idx="224">
                  <c:v>#N/A</c:v>
                </c:pt>
                <c:pt idx="225">
                  <c:v>#N/A</c:v>
                </c:pt>
                <c:pt idx="226">
                  <c:v>#N/A</c:v>
                </c:pt>
                <c:pt idx="227">
                  <c:v>#N/A</c:v>
                </c:pt>
                <c:pt idx="228">
                  <c:v>#N/A</c:v>
                </c:pt>
                <c:pt idx="229">
                  <c:v>#N/A</c:v>
                </c:pt>
                <c:pt idx="230">
                  <c:v>#N/A</c:v>
                </c:pt>
                <c:pt idx="231">
                  <c:v>#N/A</c:v>
                </c:pt>
                <c:pt idx="232">
                  <c:v>-19.428649036424265</c:v>
                </c:pt>
                <c:pt idx="233">
                  <c:v>-19.700268840168054</c:v>
                </c:pt>
                <c:pt idx="234">
                  <c:v>-19.965887751182322</c:v>
                </c:pt>
                <c:pt idx="235">
                  <c:v>-20.225424859373682</c:v>
                </c:pt>
                <c:pt idx="236">
                  <c:v>-20.47880110722479</c:v>
                </c:pt>
                <c:pt idx="237">
                  <c:v>-20.725939313876047</c:v>
                </c:pt>
                <c:pt idx="238">
                  <c:v>-20.966764198635602</c:v>
                </c:pt>
                <c:pt idx="239">
                  <c:v>-21.201202403910649</c:v>
                </c:pt>
                <c:pt idx="240">
                  <c:v>-21.429182517552803</c:v>
                </c:pt>
                <c:pt idx="241">
                  <c:v>-21.650635094610958</c:v>
                </c:pt>
                <c:pt idx="242">
                  <c:v>#N/A</c:v>
                </c:pt>
                <c:pt idx="243">
                  <c:v>#N/A</c:v>
                </c:pt>
                <c:pt idx="244">
                  <c:v>#N/A</c:v>
                </c:pt>
                <c:pt idx="245">
                  <c:v>#N/A</c:v>
                </c:pt>
                <c:pt idx="246">
                  <c:v>#N/A</c:v>
                </c:pt>
                <c:pt idx="247">
                  <c:v>#N/A</c:v>
                </c:pt>
                <c:pt idx="248">
                  <c:v>#N/A</c:v>
                </c:pt>
                <c:pt idx="249">
                  <c:v>#N/A</c:v>
                </c:pt>
                <c:pt idx="250">
                  <c:v>#N/A</c:v>
                </c:pt>
                <c:pt idx="251">
                  <c:v>#N/A</c:v>
                </c:pt>
                <c:pt idx="252">
                  <c:v>#N/A</c:v>
                </c:pt>
                <c:pt idx="253">
                  <c:v>#N/A</c:v>
                </c:pt>
                <c:pt idx="254">
                  <c:v>#N/A</c:v>
                </c:pt>
                <c:pt idx="255">
                  <c:v>#N/A</c:v>
                </c:pt>
                <c:pt idx="256">
                  <c:v>#N/A</c:v>
                </c:pt>
                <c:pt idx="257">
                  <c:v>#N/A</c:v>
                </c:pt>
                <c:pt idx="258">
                  <c:v>#N/A</c:v>
                </c:pt>
                <c:pt idx="259">
                  <c:v>#N/A</c:v>
                </c:pt>
                <c:pt idx="260">
                  <c:v>#N/A</c:v>
                </c:pt>
                <c:pt idx="261">
                  <c:v>#N/A</c:v>
                </c:pt>
                <c:pt idx="262">
                  <c:v>#N/A</c:v>
                </c:pt>
                <c:pt idx="263">
                  <c:v>#N/A</c:v>
                </c:pt>
                <c:pt idx="264">
                  <c:v>#N/A</c:v>
                </c:pt>
                <c:pt idx="265">
                  <c:v>#N/A</c:v>
                </c:pt>
                <c:pt idx="266">
                  <c:v>#N/A</c:v>
                </c:pt>
                <c:pt idx="267">
                  <c:v>#N/A</c:v>
                </c:pt>
                <c:pt idx="268">
                  <c:v>#N/A</c:v>
                </c:pt>
                <c:pt idx="269">
                  <c:v>#N/A</c:v>
                </c:pt>
                <c:pt idx="270">
                  <c:v>#N/A</c:v>
                </c:pt>
                <c:pt idx="271">
                  <c:v>#N/A</c:v>
                </c:pt>
                <c:pt idx="272">
                  <c:v>#N/A</c:v>
                </c:pt>
                <c:pt idx="273">
                  <c:v>#N/A</c:v>
                </c:pt>
                <c:pt idx="274">
                  <c:v>#N/A</c:v>
                </c:pt>
                <c:pt idx="275">
                  <c:v>#N/A</c:v>
                </c:pt>
                <c:pt idx="276">
                  <c:v>#N/A</c:v>
                </c:pt>
                <c:pt idx="277">
                  <c:v>#N/A</c:v>
                </c:pt>
                <c:pt idx="278">
                  <c:v>#N/A</c:v>
                </c:pt>
                <c:pt idx="279">
                  <c:v>#N/A</c:v>
                </c:pt>
                <c:pt idx="280">
                  <c:v>#N/A</c:v>
                </c:pt>
                <c:pt idx="281">
                  <c:v>#N/A</c:v>
                </c:pt>
                <c:pt idx="282">
                  <c:v>#N/A</c:v>
                </c:pt>
                <c:pt idx="283">
                  <c:v>#N/A</c:v>
                </c:pt>
                <c:pt idx="284">
                  <c:v>#N/A</c:v>
                </c:pt>
                <c:pt idx="285">
                  <c:v>#N/A</c:v>
                </c:pt>
                <c:pt idx="286">
                  <c:v>#N/A</c:v>
                </c:pt>
                <c:pt idx="287">
                  <c:v>#N/A</c:v>
                </c:pt>
                <c:pt idx="288">
                  <c:v>#N/A</c:v>
                </c:pt>
                <c:pt idx="289">
                  <c:v>#N/A</c:v>
                </c:pt>
                <c:pt idx="290">
                  <c:v>#N/A</c:v>
                </c:pt>
                <c:pt idx="291">
                  <c:v>#N/A</c:v>
                </c:pt>
                <c:pt idx="292">
                  <c:v>#N/A</c:v>
                </c:pt>
                <c:pt idx="293">
                  <c:v>#N/A</c:v>
                </c:pt>
                <c:pt idx="294">
                  <c:v>#N/A</c:v>
                </c:pt>
                <c:pt idx="295">
                  <c:v>#N/A</c:v>
                </c:pt>
                <c:pt idx="296">
                  <c:v>#N/A</c:v>
                </c:pt>
                <c:pt idx="297">
                  <c:v>#N/A</c:v>
                </c:pt>
                <c:pt idx="298">
                  <c:v>#N/A</c:v>
                </c:pt>
                <c:pt idx="299">
                  <c:v>#N/A</c:v>
                </c:pt>
                <c:pt idx="300">
                  <c:v>#N/A</c:v>
                </c:pt>
                <c:pt idx="301">
                  <c:v>#N/A</c:v>
                </c:pt>
                <c:pt idx="302">
                  <c:v>#N/A</c:v>
                </c:pt>
                <c:pt idx="303">
                  <c:v>#N/A</c:v>
                </c:pt>
                <c:pt idx="304">
                  <c:v>#N/A</c:v>
                </c:pt>
                <c:pt idx="305">
                  <c:v>#N/A</c:v>
                </c:pt>
                <c:pt idx="306">
                  <c:v>#N/A</c:v>
                </c:pt>
                <c:pt idx="307">
                  <c:v>#N/A</c:v>
                </c:pt>
                <c:pt idx="308">
                  <c:v>#N/A</c:v>
                </c:pt>
                <c:pt idx="309">
                  <c:v>#N/A</c:v>
                </c:pt>
                <c:pt idx="310">
                  <c:v>#N/A</c:v>
                </c:pt>
                <c:pt idx="311">
                  <c:v>#N/A</c:v>
                </c:pt>
                <c:pt idx="312">
                  <c:v>#N/A</c:v>
                </c:pt>
                <c:pt idx="313">
                  <c:v>#N/A</c:v>
                </c:pt>
                <c:pt idx="314">
                  <c:v>#N/A</c:v>
                </c:pt>
                <c:pt idx="315">
                  <c:v>#N/A</c:v>
                </c:pt>
                <c:pt idx="316">
                  <c:v>#N/A</c:v>
                </c:pt>
                <c:pt idx="317">
                  <c:v>#N/A</c:v>
                </c:pt>
                <c:pt idx="318">
                  <c:v>#N/A</c:v>
                </c:pt>
                <c:pt idx="319">
                  <c:v>#N/A</c:v>
                </c:pt>
                <c:pt idx="320">
                  <c:v>#N/A</c:v>
                </c:pt>
                <c:pt idx="321">
                  <c:v>#N/A</c:v>
                </c:pt>
                <c:pt idx="322">
                  <c:v>#N/A</c:v>
                </c:pt>
                <c:pt idx="323">
                  <c:v>#N/A</c:v>
                </c:pt>
                <c:pt idx="324">
                  <c:v>#N/A</c:v>
                </c:pt>
                <c:pt idx="325">
                  <c:v>#N/A</c:v>
                </c:pt>
                <c:pt idx="326">
                  <c:v>#N/A</c:v>
                </c:pt>
                <c:pt idx="327">
                  <c:v>#N/A</c:v>
                </c:pt>
                <c:pt idx="328">
                  <c:v>#N/A</c:v>
                </c:pt>
                <c:pt idx="329">
                  <c:v>#N/A</c:v>
                </c:pt>
                <c:pt idx="330">
                  <c:v>#N/A</c:v>
                </c:pt>
                <c:pt idx="331">
                  <c:v>#N/A</c:v>
                </c:pt>
                <c:pt idx="332">
                  <c:v>#N/A</c:v>
                </c:pt>
                <c:pt idx="333">
                  <c:v>#N/A</c:v>
                </c:pt>
                <c:pt idx="334">
                  <c:v>#N/A</c:v>
                </c:pt>
                <c:pt idx="335">
                  <c:v>#N/A</c:v>
                </c:pt>
                <c:pt idx="336">
                  <c:v>#N/A</c:v>
                </c:pt>
                <c:pt idx="337">
                  <c:v>#N/A</c:v>
                </c:pt>
                <c:pt idx="338">
                  <c:v>#N/A</c:v>
                </c:pt>
                <c:pt idx="339">
                  <c:v>#N/A</c:v>
                </c:pt>
                <c:pt idx="340">
                  <c:v>#N/A</c:v>
                </c:pt>
                <c:pt idx="341">
                  <c:v>#N/A</c:v>
                </c:pt>
                <c:pt idx="342">
                  <c:v>#N/A</c:v>
                </c:pt>
                <c:pt idx="343">
                  <c:v>#N/A</c:v>
                </c:pt>
                <c:pt idx="344">
                  <c:v>#N/A</c:v>
                </c:pt>
                <c:pt idx="345">
                  <c:v>#N/A</c:v>
                </c:pt>
                <c:pt idx="346">
                  <c:v>#N/A</c:v>
                </c:pt>
                <c:pt idx="347">
                  <c:v>#N/A</c:v>
                </c:pt>
                <c:pt idx="348">
                  <c:v>#N/A</c:v>
                </c:pt>
                <c:pt idx="349">
                  <c:v>#N/A</c:v>
                </c:pt>
                <c:pt idx="350">
                  <c:v>#N/A</c:v>
                </c:pt>
                <c:pt idx="351">
                  <c:v>#N/A</c:v>
                </c:pt>
                <c:pt idx="352">
                  <c:v>#N/A</c:v>
                </c:pt>
                <c:pt idx="353">
                  <c:v>#N/A</c:v>
                </c:pt>
                <c:pt idx="354">
                  <c:v>#N/A</c:v>
                </c:pt>
                <c:pt idx="355">
                  <c:v>#N/A</c:v>
                </c:pt>
                <c:pt idx="356">
                  <c:v>#N/A</c:v>
                </c:pt>
                <c:pt idx="357">
                  <c:v>#N/A</c:v>
                </c:pt>
                <c:pt idx="358">
                  <c:v>#N/A</c:v>
                </c:pt>
                <c:pt idx="359">
                  <c:v>#N/A</c:v>
                </c:pt>
                <c:pt idx="360">
                  <c:v>#N/A</c:v>
                </c:pt>
                <c:pt idx="361">
                  <c:v>#N/A</c:v>
                </c:pt>
              </c:numCache>
            </c:numRef>
          </c:xVal>
          <c:yVal>
            <c:numRef>
              <c:f>Calculations!$BJ$43:$BJ$404</c:f>
              <c:numCache>
                <c:formatCode>0.0</c:formatCode>
                <c:ptCount val="362"/>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#N/A</c:v>
                </c:pt>
                <c:pt idx="103">
                  <c:v>#N/A</c:v>
                </c:pt>
                <c:pt idx="104">
                  <c:v>#N/A</c:v>
                </c:pt>
                <c:pt idx="105">
                  <c:v>#N/A</c:v>
                </c:pt>
                <c:pt idx="106">
                  <c:v>#N/A</c:v>
                </c:pt>
                <c:pt idx="107">
                  <c:v>#N/A</c:v>
                </c:pt>
                <c:pt idx="108">
                  <c:v>#N/A</c:v>
                </c:pt>
                <c:pt idx="109">
                  <c:v>#N/A</c:v>
                </c:pt>
                <c:pt idx="110">
                  <c:v>#N/A</c:v>
                </c:pt>
                <c:pt idx="111">
                  <c:v>#N/A</c:v>
                </c:pt>
                <c:pt idx="112">
                  <c:v>#N/A</c:v>
                </c:pt>
                <c:pt idx="113">
                  <c:v>#N/A</c:v>
                </c:pt>
                <c:pt idx="114">
                  <c:v>#N/A</c:v>
                </c:pt>
                <c:pt idx="115">
                  <c:v>#N/A</c:v>
                </c:pt>
                <c:pt idx="116">
                  <c:v>#N/A</c:v>
                </c:pt>
                <c:pt idx="117">
                  <c:v>#N/A</c:v>
                </c:pt>
                <c:pt idx="118">
                  <c:v>#N/A</c:v>
                </c:pt>
                <c:pt idx="119">
                  <c:v>#N/A</c:v>
                </c:pt>
                <c:pt idx="120">
                  <c:v>-12.499999999999995</c:v>
                </c:pt>
                <c:pt idx="121">
                  <c:v>-12.875951872751356</c:v>
                </c:pt>
                <c:pt idx="122">
                  <c:v>-13.24798160583012</c:v>
                </c:pt>
                <c:pt idx="123">
                  <c:v>-13.615975875375677</c:v>
                </c:pt>
                <c:pt idx="124">
                  <c:v>-13.979822586768668</c:v>
                </c:pt>
                <c:pt idx="125">
                  <c:v>-14.339410908776154</c:v>
                </c:pt>
                <c:pt idx="126">
                  <c:v>-14.694631307311825</c:v>
                </c:pt>
                <c:pt idx="127">
                  <c:v>-15.04537557880121</c:v>
                </c:pt>
                <c:pt idx="128">
                  <c:v>-15.391536883141457</c:v>
                </c:pt>
                <c:pt idx="129">
                  <c:v>-15.733009776245932</c:v>
                </c:pt>
                <c:pt idx="130">
                  <c:v>#N/A</c:v>
                </c:pt>
                <c:pt idx="131">
                  <c:v>#N/A</c:v>
                </c:pt>
                <c:pt idx="132">
                  <c:v>#N/A</c:v>
                </c:pt>
                <c:pt idx="133">
                  <c:v>#N/A</c:v>
                </c:pt>
                <c:pt idx="134">
                  <c:v>#N/A</c:v>
                </c:pt>
                <c:pt idx="135">
                  <c:v>#N/A</c:v>
                </c:pt>
                <c:pt idx="136">
                  <c:v>#N/A</c:v>
                </c:pt>
                <c:pt idx="137">
                  <c:v>#N/A</c:v>
                </c:pt>
                <c:pt idx="138">
                  <c:v>#N/A</c:v>
                </c:pt>
                <c:pt idx="139">
                  <c:v>#N/A</c:v>
                </c:pt>
                <c:pt idx="140">
                  <c:v>#N/A</c:v>
                </c:pt>
                <c:pt idx="141">
                  <c:v>#N/A</c:v>
                </c:pt>
                <c:pt idx="142">
                  <c:v>#N/A</c:v>
                </c:pt>
                <c:pt idx="143">
                  <c:v>#N/A</c:v>
                </c:pt>
                <c:pt idx="144">
                  <c:v>#N/A</c:v>
                </c:pt>
                <c:pt idx="145">
                  <c:v>#N/A</c:v>
                </c:pt>
                <c:pt idx="146">
                  <c:v>#N/A</c:v>
                </c:pt>
                <c:pt idx="147">
                  <c:v>#N/A</c:v>
                </c:pt>
                <c:pt idx="148">
                  <c:v>#N/A</c:v>
                </c:pt>
                <c:pt idx="149">
                  <c:v>#N/A</c:v>
                </c:pt>
                <c:pt idx="150">
                  <c:v>#N/A</c:v>
                </c:pt>
                <c:pt idx="151">
                  <c:v>#N/A</c:v>
                </c:pt>
                <c:pt idx="152">
                  <c:v>#N/A</c:v>
                </c:pt>
                <c:pt idx="153">
                  <c:v>#N/A</c:v>
                </c:pt>
                <c:pt idx="154">
                  <c:v>#N/A</c:v>
                </c:pt>
                <c:pt idx="155">
                  <c:v>#N/A</c:v>
                </c:pt>
                <c:pt idx="156">
                  <c:v>#N/A</c:v>
                </c:pt>
                <c:pt idx="157">
                  <c:v>#N/A</c:v>
                </c:pt>
                <c:pt idx="158">
                  <c:v>#N/A</c:v>
                </c:pt>
                <c:pt idx="159">
                  <c:v>#N/A</c:v>
                </c:pt>
                <c:pt idx="160">
                  <c:v>#N/A</c:v>
                </c:pt>
                <c:pt idx="161">
                  <c:v>#N/A</c:v>
                </c:pt>
                <c:pt idx="162">
                  <c:v>#N/A</c:v>
                </c:pt>
                <c:pt idx="163">
                  <c:v>#N/A</c:v>
                </c:pt>
                <c:pt idx="164">
                  <c:v>#N/A</c:v>
                </c:pt>
                <c:pt idx="165">
                  <c:v>#N/A</c:v>
                </c:pt>
                <c:pt idx="166">
                  <c:v>#N/A</c:v>
                </c:pt>
                <c:pt idx="167">
                  <c:v>#N/A</c:v>
                </c:pt>
                <c:pt idx="168">
                  <c:v>#N/A</c:v>
                </c:pt>
                <c:pt idx="169">
                  <c:v>#N/A</c:v>
                </c:pt>
                <c:pt idx="170">
                  <c:v>#N/A</c:v>
                </c:pt>
                <c:pt idx="171">
                  <c:v>#N/A</c:v>
                </c:pt>
                <c:pt idx="172">
                  <c:v>#N/A</c:v>
                </c:pt>
                <c:pt idx="173">
                  <c:v>#N/A</c:v>
                </c:pt>
                <c:pt idx="174">
                  <c:v>#N/A</c:v>
                </c:pt>
                <c:pt idx="175">
                  <c:v>#N/A</c:v>
                </c:pt>
                <c:pt idx="176">
                  <c:v>#N/A</c:v>
                </c:pt>
                <c:pt idx="177">
                  <c:v>#N/A</c:v>
                </c:pt>
                <c:pt idx="178">
                  <c:v>#N/A</c:v>
                </c:pt>
                <c:pt idx="179">
                  <c:v>#N/A</c:v>
                </c:pt>
                <c:pt idx="181">
                  <c:v>#N/A</c:v>
                </c:pt>
                <c:pt idx="182">
                  <c:v>#N/A</c:v>
                </c:pt>
                <c:pt idx="183">
                  <c:v>#N/A</c:v>
                </c:pt>
                <c:pt idx="184">
                  <c:v>#N/A</c:v>
                </c:pt>
                <c:pt idx="185">
                  <c:v>#N/A</c:v>
                </c:pt>
                <c:pt idx="186">
                  <c:v>#N/A</c:v>
                </c:pt>
                <c:pt idx="187">
                  <c:v>#N/A</c:v>
                </c:pt>
                <c:pt idx="188">
                  <c:v>#N/A</c:v>
                </c:pt>
                <c:pt idx="189">
                  <c:v>#N/A</c:v>
                </c:pt>
                <c:pt idx="190">
                  <c:v>#N/A</c:v>
                </c:pt>
                <c:pt idx="191">
                  <c:v>#N/A</c:v>
                </c:pt>
                <c:pt idx="192">
                  <c:v>#N/A</c:v>
                </c:pt>
                <c:pt idx="193">
                  <c:v>#N/A</c:v>
                </c:pt>
                <c:pt idx="194">
                  <c:v>#N/A</c:v>
                </c:pt>
                <c:pt idx="195">
                  <c:v>#N/A</c:v>
                </c:pt>
                <c:pt idx="196">
                  <c:v>#N/A</c:v>
                </c:pt>
                <c:pt idx="197">
                  <c:v>#N/A</c:v>
                </c:pt>
                <c:pt idx="198">
                  <c:v>#N/A</c:v>
                </c:pt>
                <c:pt idx="199">
                  <c:v>#N/A</c:v>
                </c:pt>
                <c:pt idx="200">
                  <c:v>#N/A</c:v>
                </c:pt>
                <c:pt idx="201">
                  <c:v>#N/A</c:v>
                </c:pt>
                <c:pt idx="202">
                  <c:v>#N/A</c:v>
                </c:pt>
                <c:pt idx="203">
                  <c:v>#N/A</c:v>
                </c:pt>
                <c:pt idx="204">
                  <c:v>#N/A</c:v>
                </c:pt>
                <c:pt idx="205">
                  <c:v>#N/A</c:v>
                </c:pt>
                <c:pt idx="206">
                  <c:v>#N/A</c:v>
                </c:pt>
                <c:pt idx="207">
                  <c:v>#N/A</c:v>
                </c:pt>
                <c:pt idx="208">
                  <c:v>#N/A</c:v>
                </c:pt>
                <c:pt idx="209">
                  <c:v>#N/A</c:v>
                </c:pt>
                <c:pt idx="210">
                  <c:v>#N/A</c:v>
                </c:pt>
                <c:pt idx="211">
                  <c:v>#N/A</c:v>
                </c:pt>
                <c:pt idx="212">
                  <c:v>#N/A</c:v>
                </c:pt>
                <c:pt idx="213">
                  <c:v>#N/A</c:v>
                </c:pt>
                <c:pt idx="214">
                  <c:v>#N/A</c:v>
                </c:pt>
                <c:pt idx="215">
                  <c:v>#N/A</c:v>
                </c:pt>
                <c:pt idx="216">
                  <c:v>#N/A</c:v>
                </c:pt>
                <c:pt idx="217">
                  <c:v>#N/A</c:v>
                </c:pt>
                <c:pt idx="218">
                  <c:v>#N/A</c:v>
                </c:pt>
                <c:pt idx="219">
                  <c:v>#N/A</c:v>
                </c:pt>
                <c:pt idx="220">
                  <c:v>#N/A</c:v>
                </c:pt>
                <c:pt idx="221">
                  <c:v>#N/A</c:v>
                </c:pt>
                <c:pt idx="222">
                  <c:v>#N/A</c:v>
                </c:pt>
                <c:pt idx="223">
                  <c:v>#N/A</c:v>
                </c:pt>
                <c:pt idx="224">
                  <c:v>#N/A</c:v>
                </c:pt>
                <c:pt idx="225">
                  <c:v>#N/A</c:v>
                </c:pt>
                <c:pt idx="226">
                  <c:v>#N/A</c:v>
                </c:pt>
                <c:pt idx="227">
                  <c:v>#N/A</c:v>
                </c:pt>
                <c:pt idx="228">
                  <c:v>#N/A</c:v>
                </c:pt>
                <c:pt idx="229">
                  <c:v>#N/A</c:v>
                </c:pt>
                <c:pt idx="230">
                  <c:v>#N/A</c:v>
                </c:pt>
                <c:pt idx="231">
                  <c:v>#N/A</c:v>
                </c:pt>
                <c:pt idx="232">
                  <c:v>-15.733009776245947</c:v>
                </c:pt>
                <c:pt idx="233">
                  <c:v>-15.391536883141452</c:v>
                </c:pt>
                <c:pt idx="234">
                  <c:v>-15.045375578801206</c:v>
                </c:pt>
                <c:pt idx="235">
                  <c:v>-14.69463130731183</c:v>
                </c:pt>
                <c:pt idx="236">
                  <c:v>-14.339410908776159</c:v>
                </c:pt>
                <c:pt idx="237">
                  <c:v>-13.979822586768664</c:v>
                </c:pt>
                <c:pt idx="238">
                  <c:v>-13.615975875375675</c:v>
                </c:pt>
                <c:pt idx="239">
                  <c:v>-13.247981605830125</c:v>
                </c:pt>
                <c:pt idx="240">
                  <c:v>-12.875951872751362</c:v>
                </c:pt>
                <c:pt idx="241">
                  <c:v>-12.500000000000011</c:v>
                </c:pt>
                <c:pt idx="242">
                  <c:v>#N/A</c:v>
                </c:pt>
                <c:pt idx="243">
                  <c:v>#N/A</c:v>
                </c:pt>
                <c:pt idx="244">
                  <c:v>#N/A</c:v>
                </c:pt>
                <c:pt idx="245">
                  <c:v>#N/A</c:v>
                </c:pt>
                <c:pt idx="246">
                  <c:v>#N/A</c:v>
                </c:pt>
                <c:pt idx="247">
                  <c:v>#N/A</c:v>
                </c:pt>
                <c:pt idx="248">
                  <c:v>#N/A</c:v>
                </c:pt>
                <c:pt idx="249">
                  <c:v>#N/A</c:v>
                </c:pt>
                <c:pt idx="250">
                  <c:v>#N/A</c:v>
                </c:pt>
                <c:pt idx="251">
                  <c:v>#N/A</c:v>
                </c:pt>
                <c:pt idx="252">
                  <c:v>#N/A</c:v>
                </c:pt>
                <c:pt idx="253">
                  <c:v>#N/A</c:v>
                </c:pt>
                <c:pt idx="254">
                  <c:v>#N/A</c:v>
                </c:pt>
                <c:pt idx="255">
                  <c:v>#N/A</c:v>
                </c:pt>
                <c:pt idx="256">
                  <c:v>#N/A</c:v>
                </c:pt>
                <c:pt idx="257">
                  <c:v>#N/A</c:v>
                </c:pt>
                <c:pt idx="258">
                  <c:v>#N/A</c:v>
                </c:pt>
                <c:pt idx="259">
                  <c:v>#N/A</c:v>
                </c:pt>
                <c:pt idx="260">
                  <c:v>#N/A</c:v>
                </c:pt>
                <c:pt idx="261">
                  <c:v>#N/A</c:v>
                </c:pt>
                <c:pt idx="262">
                  <c:v>#N/A</c:v>
                </c:pt>
                <c:pt idx="263">
                  <c:v>#N/A</c:v>
                </c:pt>
                <c:pt idx="264">
                  <c:v>#N/A</c:v>
                </c:pt>
                <c:pt idx="265">
                  <c:v>#N/A</c:v>
                </c:pt>
                <c:pt idx="266">
                  <c:v>#N/A</c:v>
                </c:pt>
                <c:pt idx="267">
                  <c:v>#N/A</c:v>
                </c:pt>
                <c:pt idx="268">
                  <c:v>#N/A</c:v>
                </c:pt>
                <c:pt idx="269">
                  <c:v>#N/A</c:v>
                </c:pt>
                <c:pt idx="270">
                  <c:v>#N/A</c:v>
                </c:pt>
                <c:pt idx="271">
                  <c:v>#N/A</c:v>
                </c:pt>
                <c:pt idx="272">
                  <c:v>#N/A</c:v>
                </c:pt>
                <c:pt idx="273">
                  <c:v>#N/A</c:v>
                </c:pt>
                <c:pt idx="274">
                  <c:v>#N/A</c:v>
                </c:pt>
                <c:pt idx="275">
                  <c:v>#N/A</c:v>
                </c:pt>
                <c:pt idx="276">
                  <c:v>#N/A</c:v>
                </c:pt>
                <c:pt idx="277">
                  <c:v>#N/A</c:v>
                </c:pt>
                <c:pt idx="278">
                  <c:v>#N/A</c:v>
                </c:pt>
                <c:pt idx="279">
                  <c:v>#N/A</c:v>
                </c:pt>
                <c:pt idx="280">
                  <c:v>#N/A</c:v>
                </c:pt>
                <c:pt idx="281">
                  <c:v>#N/A</c:v>
                </c:pt>
                <c:pt idx="282">
                  <c:v>#N/A</c:v>
                </c:pt>
                <c:pt idx="283">
                  <c:v>#N/A</c:v>
                </c:pt>
                <c:pt idx="284">
                  <c:v>#N/A</c:v>
                </c:pt>
                <c:pt idx="285">
                  <c:v>#N/A</c:v>
                </c:pt>
                <c:pt idx="286">
                  <c:v>#N/A</c:v>
                </c:pt>
                <c:pt idx="287">
                  <c:v>#N/A</c:v>
                </c:pt>
                <c:pt idx="288">
                  <c:v>#N/A</c:v>
                </c:pt>
                <c:pt idx="289">
                  <c:v>#N/A</c:v>
                </c:pt>
                <c:pt idx="290">
                  <c:v>#N/A</c:v>
                </c:pt>
                <c:pt idx="291">
                  <c:v>#N/A</c:v>
                </c:pt>
                <c:pt idx="292">
                  <c:v>#N/A</c:v>
                </c:pt>
                <c:pt idx="293">
                  <c:v>#N/A</c:v>
                </c:pt>
                <c:pt idx="294">
                  <c:v>#N/A</c:v>
                </c:pt>
                <c:pt idx="295">
                  <c:v>#N/A</c:v>
                </c:pt>
                <c:pt idx="296">
                  <c:v>#N/A</c:v>
                </c:pt>
                <c:pt idx="297">
                  <c:v>#N/A</c:v>
                </c:pt>
                <c:pt idx="298">
                  <c:v>#N/A</c:v>
                </c:pt>
                <c:pt idx="299">
                  <c:v>#N/A</c:v>
                </c:pt>
                <c:pt idx="300">
                  <c:v>#N/A</c:v>
                </c:pt>
                <c:pt idx="301">
                  <c:v>#N/A</c:v>
                </c:pt>
                <c:pt idx="302">
                  <c:v>#N/A</c:v>
                </c:pt>
                <c:pt idx="303">
                  <c:v>#N/A</c:v>
                </c:pt>
                <c:pt idx="304">
                  <c:v>#N/A</c:v>
                </c:pt>
                <c:pt idx="305">
                  <c:v>#N/A</c:v>
                </c:pt>
                <c:pt idx="306">
                  <c:v>#N/A</c:v>
                </c:pt>
                <c:pt idx="307">
                  <c:v>#N/A</c:v>
                </c:pt>
                <c:pt idx="308">
                  <c:v>#N/A</c:v>
                </c:pt>
                <c:pt idx="309">
                  <c:v>#N/A</c:v>
                </c:pt>
                <c:pt idx="310">
                  <c:v>#N/A</c:v>
                </c:pt>
                <c:pt idx="311">
                  <c:v>#N/A</c:v>
                </c:pt>
                <c:pt idx="312">
                  <c:v>#N/A</c:v>
                </c:pt>
                <c:pt idx="313">
                  <c:v>#N/A</c:v>
                </c:pt>
                <c:pt idx="314">
                  <c:v>#N/A</c:v>
                </c:pt>
                <c:pt idx="315">
                  <c:v>#N/A</c:v>
                </c:pt>
                <c:pt idx="316">
                  <c:v>#N/A</c:v>
                </c:pt>
                <c:pt idx="317">
                  <c:v>#N/A</c:v>
                </c:pt>
                <c:pt idx="318">
                  <c:v>#N/A</c:v>
                </c:pt>
                <c:pt idx="319">
                  <c:v>#N/A</c:v>
                </c:pt>
                <c:pt idx="320">
                  <c:v>#N/A</c:v>
                </c:pt>
                <c:pt idx="321">
                  <c:v>#N/A</c:v>
                </c:pt>
                <c:pt idx="322">
                  <c:v>#N/A</c:v>
                </c:pt>
                <c:pt idx="323">
                  <c:v>#N/A</c:v>
                </c:pt>
                <c:pt idx="324">
                  <c:v>#N/A</c:v>
                </c:pt>
                <c:pt idx="325">
                  <c:v>#N/A</c:v>
                </c:pt>
                <c:pt idx="326">
                  <c:v>#N/A</c:v>
                </c:pt>
                <c:pt idx="327">
                  <c:v>#N/A</c:v>
                </c:pt>
                <c:pt idx="328">
                  <c:v>#N/A</c:v>
                </c:pt>
                <c:pt idx="329">
                  <c:v>#N/A</c:v>
                </c:pt>
                <c:pt idx="330">
                  <c:v>#N/A</c:v>
                </c:pt>
                <c:pt idx="331">
                  <c:v>#N/A</c:v>
                </c:pt>
                <c:pt idx="332">
                  <c:v>#N/A</c:v>
                </c:pt>
                <c:pt idx="333">
                  <c:v>#N/A</c:v>
                </c:pt>
                <c:pt idx="334">
                  <c:v>#N/A</c:v>
                </c:pt>
                <c:pt idx="335">
                  <c:v>#N/A</c:v>
                </c:pt>
                <c:pt idx="336">
                  <c:v>#N/A</c:v>
                </c:pt>
                <c:pt idx="337">
                  <c:v>#N/A</c:v>
                </c:pt>
                <c:pt idx="338">
                  <c:v>#N/A</c:v>
                </c:pt>
                <c:pt idx="339">
                  <c:v>#N/A</c:v>
                </c:pt>
                <c:pt idx="340">
                  <c:v>#N/A</c:v>
                </c:pt>
                <c:pt idx="341">
                  <c:v>#N/A</c:v>
                </c:pt>
                <c:pt idx="342">
                  <c:v>#N/A</c:v>
                </c:pt>
                <c:pt idx="343">
                  <c:v>#N/A</c:v>
                </c:pt>
                <c:pt idx="344">
                  <c:v>#N/A</c:v>
                </c:pt>
                <c:pt idx="345">
                  <c:v>#N/A</c:v>
                </c:pt>
                <c:pt idx="346">
                  <c:v>#N/A</c:v>
                </c:pt>
                <c:pt idx="347">
                  <c:v>#N/A</c:v>
                </c:pt>
                <c:pt idx="348">
                  <c:v>#N/A</c:v>
                </c:pt>
                <c:pt idx="349">
                  <c:v>#N/A</c:v>
                </c:pt>
                <c:pt idx="350">
                  <c:v>#N/A</c:v>
                </c:pt>
                <c:pt idx="351">
                  <c:v>#N/A</c:v>
                </c:pt>
                <c:pt idx="352">
                  <c:v>#N/A</c:v>
                </c:pt>
                <c:pt idx="353">
                  <c:v>#N/A</c:v>
                </c:pt>
                <c:pt idx="354">
                  <c:v>#N/A</c:v>
                </c:pt>
                <c:pt idx="355">
                  <c:v>#N/A</c:v>
                </c:pt>
                <c:pt idx="356">
                  <c:v>#N/A</c:v>
                </c:pt>
                <c:pt idx="357">
                  <c:v>#N/A</c:v>
                </c:pt>
                <c:pt idx="358">
                  <c:v>#N/A</c:v>
                </c:pt>
                <c:pt idx="359">
                  <c:v>#N/A</c:v>
                </c:pt>
                <c:pt idx="360">
                  <c:v>#N/A</c:v>
                </c:pt>
                <c:pt idx="361">
                  <c:v>#N/A</c:v>
                </c:pt>
              </c:numCache>
            </c:numRef>
          </c:yVal>
          <c:smooth val="0"/>
          <c:extLst>
            <c:ext xmlns:c16="http://schemas.microsoft.com/office/drawing/2014/chart" uri="{C3380CC4-5D6E-409C-BE32-E72D297353CC}">
              <c16:uniqueId val="{000000B0-DBC7-4653-96FE-BF07E4BF7153}"/>
            </c:ext>
          </c:extLst>
        </c:ser>
        <c:ser>
          <c:idx val="15"/>
          <c:order val="15"/>
          <c:tx>
            <c:strRef>
              <c:f>Calculations!$BK$41</c:f>
              <c:strCache>
                <c:ptCount val="1"/>
                <c:pt idx="0">
                  <c:v>res. Roll @ Vmax</c:v>
                </c:pt>
              </c:strCache>
            </c:strRef>
          </c:tx>
          <c:spPr>
            <a:ln w="25400" cap="rnd">
              <a:solidFill>
                <a:schemeClr val="accent2"/>
              </a:solidFill>
              <a:round/>
            </a:ln>
            <a:effectLst/>
          </c:spPr>
          <c:marker>
            <c:symbol val="none"/>
          </c:marker>
          <c:xVal>
            <c:numRef>
              <c:f>Calculations!$BL$43:$BL$404</c:f>
              <c:numCache>
                <c:formatCode>0.0</c:formatCode>
                <c:ptCount val="362"/>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#N/A</c:v>
                </c:pt>
                <c:pt idx="103">
                  <c:v>#N/A</c:v>
                </c:pt>
                <c:pt idx="104">
                  <c:v>#N/A</c:v>
                </c:pt>
                <c:pt idx="105">
                  <c:v>#N/A</c:v>
                </c:pt>
                <c:pt idx="106">
                  <c:v>#N/A</c:v>
                </c:pt>
                <c:pt idx="107">
                  <c:v>#N/A</c:v>
                </c:pt>
                <c:pt idx="108">
                  <c:v>#N/A</c:v>
                </c:pt>
                <c:pt idx="109">
                  <c:v>#N/A</c:v>
                </c:pt>
                <c:pt idx="110">
                  <c:v>#N/A</c:v>
                </c:pt>
                <c:pt idx="111">
                  <c:v>#N/A</c:v>
                </c:pt>
                <c:pt idx="112">
                  <c:v>#N/A</c:v>
                </c:pt>
                <c:pt idx="113">
                  <c:v>#N/A</c:v>
                </c:pt>
                <c:pt idx="114">
                  <c:v>#N/A</c:v>
                </c:pt>
                <c:pt idx="115">
                  <c:v>#N/A</c:v>
                </c:pt>
                <c:pt idx="116">
                  <c:v>#N/A</c:v>
                </c:pt>
                <c:pt idx="117">
                  <c:v>#N/A</c:v>
                </c:pt>
                <c:pt idx="118">
                  <c:v>#N/A</c:v>
                </c:pt>
                <c:pt idx="119">
                  <c:v>#N/A</c:v>
                </c:pt>
                <c:pt idx="120">
                  <c:v>#N/A</c:v>
                </c:pt>
                <c:pt idx="121">
                  <c:v>#N/A</c:v>
                </c:pt>
                <c:pt idx="122">
                  <c:v>#N/A</c:v>
                </c:pt>
                <c:pt idx="123">
                  <c:v>#N/A</c:v>
                </c:pt>
                <c:pt idx="124">
                  <c:v>#N/A</c:v>
                </c:pt>
                <c:pt idx="125">
                  <c:v>#N/A</c:v>
                </c:pt>
                <c:pt idx="126">
                  <c:v>#N/A</c:v>
                </c:pt>
                <c:pt idx="127">
                  <c:v>#N/A</c:v>
                </c:pt>
                <c:pt idx="128">
                  <c:v>#N/A</c:v>
                </c:pt>
                <c:pt idx="129">
                  <c:v>#N/A</c:v>
                </c:pt>
                <c:pt idx="130">
                  <c:v>#N/A</c:v>
                </c:pt>
                <c:pt idx="131">
                  <c:v>#N/A</c:v>
                </c:pt>
                <c:pt idx="132">
                  <c:v>#N/A</c:v>
                </c:pt>
                <c:pt idx="133">
                  <c:v>#N/A</c:v>
                </c:pt>
                <c:pt idx="134">
                  <c:v>#N/A</c:v>
                </c:pt>
                <c:pt idx="135">
                  <c:v>#N/A</c:v>
                </c:pt>
                <c:pt idx="136">
                  <c:v>17.36645926147493</c:v>
                </c:pt>
                <c:pt idx="137">
                  <c:v>17.049959001562463</c:v>
                </c:pt>
                <c:pt idx="138">
                  <c:v>16.72826515897146</c:v>
                </c:pt>
                <c:pt idx="139">
                  <c:v>16.401475724762683</c:v>
                </c:pt>
                <c:pt idx="140">
                  <c:v>16.069690242163485</c:v>
                </c:pt>
                <c:pt idx="141">
                  <c:v>15.733009776245934</c:v>
                </c:pt>
                <c:pt idx="142">
                  <c:v>15.391536883141461</c:v>
                </c:pt>
                <c:pt idx="143">
                  <c:v>15.045375578801204</c:v>
                </c:pt>
                <c:pt idx="144">
                  <c:v>14.69463130731183</c:v>
                </c:pt>
                <c:pt idx="145">
                  <c:v>14.339410908776149</c:v>
                </c:pt>
                <c:pt idx="146">
                  <c:v>13.979822586768673</c:v>
                </c:pt>
                <c:pt idx="147">
                  <c:v>13.615975875375682</c:v>
                </c:pt>
                <c:pt idx="148">
                  <c:v>13.247981605830123</c:v>
                </c:pt>
                <c:pt idx="149">
                  <c:v>12.87595187275136</c:v>
                </c:pt>
                <c:pt idx="150">
                  <c:v>12.499999999999998</c:v>
                </c:pt>
                <c:pt idx="151">
                  <c:v>12.12024050615843</c:v>
                </c:pt>
                <c:pt idx="152">
                  <c:v>11.736789069647267</c:v>
                </c:pt>
                <c:pt idx="153">
                  <c:v>11.349762493488672</c:v>
                </c:pt>
                <c:pt idx="154">
                  <c:v>10.959278669726933</c:v>
                </c:pt>
                <c:pt idx="155">
                  <c:v>10.565456543517488</c:v>
                </c:pt>
                <c:pt idx="156">
                  <c:v>10.16841607689501</c:v>
                </c:pt>
                <c:pt idx="157">
                  <c:v>9.768278212231845</c:v>
                </c:pt>
                <c:pt idx="158">
                  <c:v>9.3651648353978061</c:v>
                </c:pt>
                <c:pt idx="159">
                  <c:v>8.9591987386325052</c:v>
                </c:pt>
                <c:pt idx="160">
                  <c:v>8.5505035831417224</c:v>
                </c:pt>
                <c:pt idx="161">
                  <c:v>8.1392038614289142</c:v>
                </c:pt>
                <c:pt idx="162">
                  <c:v>7.7254248593736881</c:v>
                </c:pt>
                <c:pt idx="163">
                  <c:v>7.3092926180684152</c:v>
                </c:pt>
                <c:pt idx="164">
                  <c:v>6.8909338954249808</c:v>
                </c:pt>
                <c:pt idx="165">
                  <c:v>6.4704761275630256</c:v>
                </c:pt>
                <c:pt idx="166">
                  <c:v>6.0480473899916936</c:v>
                </c:pt>
                <c:pt idx="167">
                  <c:v>5.6237763585966301</c:v>
                </c:pt>
                <c:pt idx="168">
                  <c:v>5.1977922704439825</c:v>
                </c:pt>
                <c:pt idx="169">
                  <c:v>4.7702248844136239</c:v>
                </c:pt>
                <c:pt idx="170">
                  <c:v>4.3412044416732565</c:v>
                </c:pt>
                <c:pt idx="171">
                  <c:v>3.9108616260057745</c:v>
                </c:pt>
                <c:pt idx="172">
                  <c:v>3.4793275240016333</c:v>
                </c:pt>
                <c:pt idx="173">
                  <c:v>3.0467335851286887</c:v>
                </c:pt>
                <c:pt idx="174">
                  <c:v>2.6132115816913433</c:v>
                </c:pt>
                <c:pt idx="175">
                  <c:v>2.1788935686914548</c:v>
                </c:pt>
                <c:pt idx="176">
                  <c:v>1.7439118436031382</c:v>
                </c:pt>
                <c:pt idx="177">
                  <c:v>1.3083989060735952</c:v>
                </c:pt>
                <c:pt idx="178">
                  <c:v>0.87248741756252857</c:v>
                </c:pt>
                <c:pt idx="179">
                  <c:v>0.43631016093208597</c:v>
                </c:pt>
                <c:pt idx="181">
                  <c:v>3.06287113727155E-15</c:v>
                </c:pt>
                <c:pt idx="182">
                  <c:v>-0.43631016093209091</c:v>
                </c:pt>
                <c:pt idx="183">
                  <c:v>-0.87248741756252246</c:v>
                </c:pt>
                <c:pt idx="184">
                  <c:v>-1.308398906073589</c:v>
                </c:pt>
                <c:pt idx="185">
                  <c:v>-1.7439118436031318</c:v>
                </c:pt>
                <c:pt idx="186">
                  <c:v>-2.1788935686914486</c:v>
                </c:pt>
                <c:pt idx="187">
                  <c:v>-2.6132115816913375</c:v>
                </c:pt>
                <c:pt idx="188">
                  <c:v>-3.0467335851286825</c:v>
                </c:pt>
                <c:pt idx="189">
                  <c:v>-3.4793275240016381</c:v>
                </c:pt>
                <c:pt idx="190">
                  <c:v>-3.9108616260057683</c:v>
                </c:pt>
                <c:pt idx="191">
                  <c:v>-4.3412044416732618</c:v>
                </c:pt>
                <c:pt idx="192">
                  <c:v>-4.7702248844136177</c:v>
                </c:pt>
                <c:pt idx="193">
                  <c:v>-5.1977922704439878</c:v>
                </c:pt>
                <c:pt idx="194">
                  <c:v>-5.6237763585966247</c:v>
                </c:pt>
                <c:pt idx="195">
                  <c:v>-6.0480473899916873</c:v>
                </c:pt>
                <c:pt idx="196">
                  <c:v>-6.4704761275630203</c:v>
                </c:pt>
                <c:pt idx="197">
                  <c:v>-6.8909338954249746</c:v>
                </c:pt>
                <c:pt idx="198">
                  <c:v>-7.3092926180684188</c:v>
                </c:pt>
                <c:pt idx="199">
                  <c:v>-7.7254248593736818</c:v>
                </c:pt>
                <c:pt idx="200">
                  <c:v>-8.1392038614289195</c:v>
                </c:pt>
                <c:pt idx="201">
                  <c:v>-8.5505035831417171</c:v>
                </c:pt>
                <c:pt idx="202">
                  <c:v>-8.9591987386325105</c:v>
                </c:pt>
                <c:pt idx="203">
                  <c:v>-9.3651648353978008</c:v>
                </c:pt>
                <c:pt idx="204">
                  <c:v>-9.7682782122318379</c:v>
                </c:pt>
                <c:pt idx="205">
                  <c:v>-10.168416076895005</c:v>
                </c:pt>
                <c:pt idx="206">
                  <c:v>-10.565456543517481</c:v>
                </c:pt>
                <c:pt idx="207">
                  <c:v>-10.959278669726936</c:v>
                </c:pt>
                <c:pt idx="208">
                  <c:v>-11.349762493488667</c:v>
                </c:pt>
                <c:pt idx="209">
                  <c:v>-11.736789069647271</c:v>
                </c:pt>
                <c:pt idx="210">
                  <c:v>-12.120240506158424</c:v>
                </c:pt>
                <c:pt idx="211">
                  <c:v>-12.500000000000004</c:v>
                </c:pt>
                <c:pt idx="212">
                  <c:v>-12.875951872751354</c:v>
                </c:pt>
                <c:pt idx="213">
                  <c:v>-13.24798160583012</c:v>
                </c:pt>
                <c:pt idx="214">
                  <c:v>-13.615975875375677</c:v>
                </c:pt>
                <c:pt idx="215">
                  <c:v>-13.979822586768668</c:v>
                </c:pt>
                <c:pt idx="216">
                  <c:v>-14.339410908776154</c:v>
                </c:pt>
                <c:pt idx="217">
                  <c:v>-14.694631307311825</c:v>
                </c:pt>
                <c:pt idx="218">
                  <c:v>-15.04537557880121</c:v>
                </c:pt>
                <c:pt idx="219">
                  <c:v>-15.391536883141455</c:v>
                </c:pt>
                <c:pt idx="220">
                  <c:v>-15.73300977624594</c:v>
                </c:pt>
                <c:pt idx="221">
                  <c:v>-16.069690242163482</c:v>
                </c:pt>
                <c:pt idx="222">
                  <c:v>-16.401475724762676</c:v>
                </c:pt>
                <c:pt idx="223">
                  <c:v>-16.728265158971457</c:v>
                </c:pt>
                <c:pt idx="224">
                  <c:v>-17.04995900156246</c:v>
                </c:pt>
                <c:pt idx="225">
                  <c:v>-17.366459261474933</c:v>
                </c:pt>
                <c:pt idx="226">
                  <c:v>#N/A</c:v>
                </c:pt>
                <c:pt idx="227">
                  <c:v>#N/A</c:v>
                </c:pt>
                <c:pt idx="228">
                  <c:v>#N/A</c:v>
                </c:pt>
                <c:pt idx="229">
                  <c:v>#N/A</c:v>
                </c:pt>
                <c:pt idx="230">
                  <c:v>#N/A</c:v>
                </c:pt>
                <c:pt idx="231">
                  <c:v>#N/A</c:v>
                </c:pt>
                <c:pt idx="232">
                  <c:v>#N/A</c:v>
                </c:pt>
                <c:pt idx="233">
                  <c:v>#N/A</c:v>
                </c:pt>
                <c:pt idx="234">
                  <c:v>#N/A</c:v>
                </c:pt>
                <c:pt idx="235">
                  <c:v>#N/A</c:v>
                </c:pt>
                <c:pt idx="236">
                  <c:v>#N/A</c:v>
                </c:pt>
                <c:pt idx="237">
                  <c:v>#N/A</c:v>
                </c:pt>
                <c:pt idx="238">
                  <c:v>#N/A</c:v>
                </c:pt>
                <c:pt idx="239">
                  <c:v>#N/A</c:v>
                </c:pt>
                <c:pt idx="240">
                  <c:v>#N/A</c:v>
                </c:pt>
                <c:pt idx="241">
                  <c:v>#N/A</c:v>
                </c:pt>
                <c:pt idx="242">
                  <c:v>#N/A</c:v>
                </c:pt>
                <c:pt idx="243">
                  <c:v>#N/A</c:v>
                </c:pt>
                <c:pt idx="244">
                  <c:v>#N/A</c:v>
                </c:pt>
                <c:pt idx="245">
                  <c:v>#N/A</c:v>
                </c:pt>
                <c:pt idx="246">
                  <c:v>#N/A</c:v>
                </c:pt>
                <c:pt idx="247">
                  <c:v>#N/A</c:v>
                </c:pt>
                <c:pt idx="248">
                  <c:v>#N/A</c:v>
                </c:pt>
                <c:pt idx="249">
                  <c:v>#N/A</c:v>
                </c:pt>
                <c:pt idx="250">
                  <c:v>#N/A</c:v>
                </c:pt>
                <c:pt idx="251">
                  <c:v>#N/A</c:v>
                </c:pt>
                <c:pt idx="252">
                  <c:v>#N/A</c:v>
                </c:pt>
                <c:pt idx="253">
                  <c:v>#N/A</c:v>
                </c:pt>
                <c:pt idx="254">
                  <c:v>#N/A</c:v>
                </c:pt>
                <c:pt idx="255">
                  <c:v>#N/A</c:v>
                </c:pt>
                <c:pt idx="256">
                  <c:v>#N/A</c:v>
                </c:pt>
                <c:pt idx="257">
                  <c:v>#N/A</c:v>
                </c:pt>
                <c:pt idx="258">
                  <c:v>#N/A</c:v>
                </c:pt>
                <c:pt idx="259">
                  <c:v>#N/A</c:v>
                </c:pt>
                <c:pt idx="260">
                  <c:v>#N/A</c:v>
                </c:pt>
                <c:pt idx="261">
                  <c:v>#N/A</c:v>
                </c:pt>
                <c:pt idx="262">
                  <c:v>#N/A</c:v>
                </c:pt>
                <c:pt idx="263">
                  <c:v>#N/A</c:v>
                </c:pt>
                <c:pt idx="264">
                  <c:v>#N/A</c:v>
                </c:pt>
                <c:pt idx="265">
                  <c:v>#N/A</c:v>
                </c:pt>
                <c:pt idx="266">
                  <c:v>#N/A</c:v>
                </c:pt>
                <c:pt idx="267">
                  <c:v>#N/A</c:v>
                </c:pt>
                <c:pt idx="268">
                  <c:v>#N/A</c:v>
                </c:pt>
                <c:pt idx="269">
                  <c:v>#N/A</c:v>
                </c:pt>
                <c:pt idx="270">
                  <c:v>#N/A</c:v>
                </c:pt>
                <c:pt idx="271">
                  <c:v>#N/A</c:v>
                </c:pt>
                <c:pt idx="272">
                  <c:v>#N/A</c:v>
                </c:pt>
                <c:pt idx="273">
                  <c:v>#N/A</c:v>
                </c:pt>
                <c:pt idx="274">
                  <c:v>#N/A</c:v>
                </c:pt>
                <c:pt idx="275">
                  <c:v>#N/A</c:v>
                </c:pt>
                <c:pt idx="276">
                  <c:v>#N/A</c:v>
                </c:pt>
                <c:pt idx="277">
                  <c:v>#N/A</c:v>
                </c:pt>
                <c:pt idx="278">
                  <c:v>#N/A</c:v>
                </c:pt>
                <c:pt idx="279">
                  <c:v>#N/A</c:v>
                </c:pt>
                <c:pt idx="280">
                  <c:v>#N/A</c:v>
                </c:pt>
                <c:pt idx="281">
                  <c:v>#N/A</c:v>
                </c:pt>
                <c:pt idx="282">
                  <c:v>#N/A</c:v>
                </c:pt>
                <c:pt idx="283">
                  <c:v>#N/A</c:v>
                </c:pt>
                <c:pt idx="284">
                  <c:v>#N/A</c:v>
                </c:pt>
                <c:pt idx="285">
                  <c:v>#N/A</c:v>
                </c:pt>
                <c:pt idx="286">
                  <c:v>#N/A</c:v>
                </c:pt>
                <c:pt idx="287">
                  <c:v>#N/A</c:v>
                </c:pt>
                <c:pt idx="288">
                  <c:v>#N/A</c:v>
                </c:pt>
                <c:pt idx="289">
                  <c:v>#N/A</c:v>
                </c:pt>
                <c:pt idx="290">
                  <c:v>#N/A</c:v>
                </c:pt>
                <c:pt idx="291">
                  <c:v>#N/A</c:v>
                </c:pt>
                <c:pt idx="292">
                  <c:v>#N/A</c:v>
                </c:pt>
                <c:pt idx="293">
                  <c:v>#N/A</c:v>
                </c:pt>
                <c:pt idx="294">
                  <c:v>#N/A</c:v>
                </c:pt>
                <c:pt idx="295">
                  <c:v>#N/A</c:v>
                </c:pt>
                <c:pt idx="296">
                  <c:v>#N/A</c:v>
                </c:pt>
                <c:pt idx="297">
                  <c:v>#N/A</c:v>
                </c:pt>
                <c:pt idx="298">
                  <c:v>#N/A</c:v>
                </c:pt>
                <c:pt idx="299">
                  <c:v>#N/A</c:v>
                </c:pt>
                <c:pt idx="300">
                  <c:v>#N/A</c:v>
                </c:pt>
                <c:pt idx="301">
                  <c:v>#N/A</c:v>
                </c:pt>
                <c:pt idx="302">
                  <c:v>#N/A</c:v>
                </c:pt>
                <c:pt idx="303">
                  <c:v>#N/A</c:v>
                </c:pt>
                <c:pt idx="304">
                  <c:v>#N/A</c:v>
                </c:pt>
                <c:pt idx="305">
                  <c:v>#N/A</c:v>
                </c:pt>
                <c:pt idx="306">
                  <c:v>#N/A</c:v>
                </c:pt>
                <c:pt idx="307">
                  <c:v>#N/A</c:v>
                </c:pt>
                <c:pt idx="308">
                  <c:v>#N/A</c:v>
                </c:pt>
                <c:pt idx="309">
                  <c:v>#N/A</c:v>
                </c:pt>
                <c:pt idx="310">
                  <c:v>#N/A</c:v>
                </c:pt>
                <c:pt idx="311">
                  <c:v>#N/A</c:v>
                </c:pt>
                <c:pt idx="312">
                  <c:v>#N/A</c:v>
                </c:pt>
                <c:pt idx="313">
                  <c:v>#N/A</c:v>
                </c:pt>
                <c:pt idx="314">
                  <c:v>#N/A</c:v>
                </c:pt>
                <c:pt idx="315">
                  <c:v>#N/A</c:v>
                </c:pt>
                <c:pt idx="316">
                  <c:v>#N/A</c:v>
                </c:pt>
                <c:pt idx="317">
                  <c:v>#N/A</c:v>
                </c:pt>
                <c:pt idx="318">
                  <c:v>#N/A</c:v>
                </c:pt>
                <c:pt idx="319">
                  <c:v>#N/A</c:v>
                </c:pt>
                <c:pt idx="320">
                  <c:v>#N/A</c:v>
                </c:pt>
                <c:pt idx="321">
                  <c:v>#N/A</c:v>
                </c:pt>
                <c:pt idx="322">
                  <c:v>#N/A</c:v>
                </c:pt>
                <c:pt idx="323">
                  <c:v>#N/A</c:v>
                </c:pt>
                <c:pt idx="324">
                  <c:v>#N/A</c:v>
                </c:pt>
                <c:pt idx="325">
                  <c:v>#N/A</c:v>
                </c:pt>
                <c:pt idx="326">
                  <c:v>#N/A</c:v>
                </c:pt>
                <c:pt idx="327">
                  <c:v>#N/A</c:v>
                </c:pt>
                <c:pt idx="328">
                  <c:v>#N/A</c:v>
                </c:pt>
                <c:pt idx="329">
                  <c:v>#N/A</c:v>
                </c:pt>
                <c:pt idx="330">
                  <c:v>#N/A</c:v>
                </c:pt>
                <c:pt idx="331">
                  <c:v>#N/A</c:v>
                </c:pt>
                <c:pt idx="332">
                  <c:v>#N/A</c:v>
                </c:pt>
                <c:pt idx="333">
                  <c:v>#N/A</c:v>
                </c:pt>
                <c:pt idx="334">
                  <c:v>#N/A</c:v>
                </c:pt>
                <c:pt idx="335">
                  <c:v>#N/A</c:v>
                </c:pt>
                <c:pt idx="336">
                  <c:v>#N/A</c:v>
                </c:pt>
                <c:pt idx="337">
                  <c:v>#N/A</c:v>
                </c:pt>
                <c:pt idx="338">
                  <c:v>#N/A</c:v>
                </c:pt>
                <c:pt idx="339">
                  <c:v>#N/A</c:v>
                </c:pt>
                <c:pt idx="340">
                  <c:v>#N/A</c:v>
                </c:pt>
                <c:pt idx="341">
                  <c:v>#N/A</c:v>
                </c:pt>
                <c:pt idx="342">
                  <c:v>#N/A</c:v>
                </c:pt>
                <c:pt idx="343">
                  <c:v>#N/A</c:v>
                </c:pt>
                <c:pt idx="344">
                  <c:v>#N/A</c:v>
                </c:pt>
                <c:pt idx="345">
                  <c:v>#N/A</c:v>
                </c:pt>
                <c:pt idx="346">
                  <c:v>#N/A</c:v>
                </c:pt>
                <c:pt idx="347">
                  <c:v>#N/A</c:v>
                </c:pt>
                <c:pt idx="348">
                  <c:v>#N/A</c:v>
                </c:pt>
                <c:pt idx="349">
                  <c:v>#N/A</c:v>
                </c:pt>
                <c:pt idx="350">
                  <c:v>#N/A</c:v>
                </c:pt>
                <c:pt idx="351">
                  <c:v>#N/A</c:v>
                </c:pt>
                <c:pt idx="352">
                  <c:v>#N/A</c:v>
                </c:pt>
                <c:pt idx="353">
                  <c:v>#N/A</c:v>
                </c:pt>
                <c:pt idx="354">
                  <c:v>#N/A</c:v>
                </c:pt>
                <c:pt idx="355">
                  <c:v>#N/A</c:v>
                </c:pt>
                <c:pt idx="356">
                  <c:v>#N/A</c:v>
                </c:pt>
                <c:pt idx="357">
                  <c:v>#N/A</c:v>
                </c:pt>
                <c:pt idx="358">
                  <c:v>#N/A</c:v>
                </c:pt>
                <c:pt idx="359">
                  <c:v>#N/A</c:v>
                </c:pt>
                <c:pt idx="360">
                  <c:v>#N/A</c:v>
                </c:pt>
                <c:pt idx="361">
                  <c:v>#N/A</c:v>
                </c:pt>
              </c:numCache>
            </c:numRef>
          </c:xVal>
          <c:yVal>
            <c:numRef>
              <c:f>Calculations!$BM$43:$BM$404</c:f>
              <c:numCache>
                <c:formatCode>0.0</c:formatCode>
                <c:ptCount val="362"/>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#N/A</c:v>
                </c:pt>
                <c:pt idx="103">
                  <c:v>#N/A</c:v>
                </c:pt>
                <c:pt idx="104">
                  <c:v>#N/A</c:v>
                </c:pt>
                <c:pt idx="105">
                  <c:v>#N/A</c:v>
                </c:pt>
                <c:pt idx="106">
                  <c:v>#N/A</c:v>
                </c:pt>
                <c:pt idx="107">
                  <c:v>#N/A</c:v>
                </c:pt>
                <c:pt idx="108">
                  <c:v>#N/A</c:v>
                </c:pt>
                <c:pt idx="109">
                  <c:v>#N/A</c:v>
                </c:pt>
                <c:pt idx="110">
                  <c:v>#N/A</c:v>
                </c:pt>
                <c:pt idx="111">
                  <c:v>#N/A</c:v>
                </c:pt>
                <c:pt idx="112">
                  <c:v>#N/A</c:v>
                </c:pt>
                <c:pt idx="113">
                  <c:v>#N/A</c:v>
                </c:pt>
                <c:pt idx="114">
                  <c:v>#N/A</c:v>
                </c:pt>
                <c:pt idx="115">
                  <c:v>#N/A</c:v>
                </c:pt>
                <c:pt idx="116">
                  <c:v>#N/A</c:v>
                </c:pt>
                <c:pt idx="117">
                  <c:v>#N/A</c:v>
                </c:pt>
                <c:pt idx="118">
                  <c:v>#N/A</c:v>
                </c:pt>
                <c:pt idx="119">
                  <c:v>#N/A</c:v>
                </c:pt>
                <c:pt idx="120">
                  <c:v>#N/A</c:v>
                </c:pt>
                <c:pt idx="121">
                  <c:v>#N/A</c:v>
                </c:pt>
                <c:pt idx="122">
                  <c:v>#N/A</c:v>
                </c:pt>
                <c:pt idx="123">
                  <c:v>#N/A</c:v>
                </c:pt>
                <c:pt idx="124">
                  <c:v>#N/A</c:v>
                </c:pt>
                <c:pt idx="125">
                  <c:v>#N/A</c:v>
                </c:pt>
                <c:pt idx="126">
                  <c:v>#N/A</c:v>
                </c:pt>
                <c:pt idx="127">
                  <c:v>#N/A</c:v>
                </c:pt>
                <c:pt idx="128">
                  <c:v>#N/A</c:v>
                </c:pt>
                <c:pt idx="129">
                  <c:v>#N/A</c:v>
                </c:pt>
                <c:pt idx="130">
                  <c:v>#N/A</c:v>
                </c:pt>
                <c:pt idx="131">
                  <c:v>#N/A</c:v>
                </c:pt>
                <c:pt idx="132">
                  <c:v>#N/A</c:v>
                </c:pt>
                <c:pt idx="133">
                  <c:v>#N/A</c:v>
                </c:pt>
                <c:pt idx="134">
                  <c:v>#N/A</c:v>
                </c:pt>
                <c:pt idx="135">
                  <c:v>#N/A</c:v>
                </c:pt>
                <c:pt idx="136">
                  <c:v>-17.983495008466281</c:v>
                </c:pt>
                <c:pt idx="137">
                  <c:v>-18.283842540479263</c:v>
                </c:pt>
                <c:pt idx="138">
                  <c:v>-18.578620636934851</c:v>
                </c:pt>
                <c:pt idx="139">
                  <c:v>-18.8677395055693</c:v>
                </c:pt>
                <c:pt idx="140">
                  <c:v>-19.151111077974448</c:v>
                </c:pt>
                <c:pt idx="141">
                  <c:v>-19.428649036424272</c:v>
                </c:pt>
                <c:pt idx="142">
                  <c:v>-19.700268840168047</c:v>
                </c:pt>
                <c:pt idx="143">
                  <c:v>-19.965887751182322</c:v>
                </c:pt>
                <c:pt idx="144">
                  <c:v>-20.225424859373682</c:v>
                </c:pt>
                <c:pt idx="145">
                  <c:v>-20.478801107224797</c:v>
                </c:pt>
                <c:pt idx="146">
                  <c:v>-20.72593931387604</c:v>
                </c:pt>
                <c:pt idx="147">
                  <c:v>-20.966764198635598</c:v>
                </c:pt>
                <c:pt idx="148">
                  <c:v>-21.201202403910649</c:v>
                </c:pt>
                <c:pt idx="149">
                  <c:v>-21.429182517552807</c:v>
                </c:pt>
                <c:pt idx="150">
                  <c:v>-21.650635094610969</c:v>
                </c:pt>
                <c:pt idx="151">
                  <c:v>-21.865492678484895</c:v>
                </c:pt>
                <c:pt idx="152">
                  <c:v>-22.073689821473174</c:v>
                </c:pt>
                <c:pt idx="153">
                  <c:v>-22.275163104709193</c:v>
                </c:pt>
                <c:pt idx="154">
                  <c:v>-22.469851157479177</c:v>
                </c:pt>
                <c:pt idx="155">
                  <c:v>-22.657694675916247</c:v>
                </c:pt>
                <c:pt idx="156">
                  <c:v>-22.83863644106502</c:v>
                </c:pt>
                <c:pt idx="157">
                  <c:v>-23.01262133631101</c:v>
                </c:pt>
                <c:pt idx="158">
                  <c:v>-23.179596364169683</c:v>
                </c:pt>
                <c:pt idx="159">
                  <c:v>-23.339510662430044</c:v>
                </c:pt>
                <c:pt idx="160">
                  <c:v>-23.492315519647708</c:v>
                </c:pt>
                <c:pt idx="161">
                  <c:v>-23.637964389982923</c:v>
                </c:pt>
                <c:pt idx="162">
                  <c:v>-23.776412907378838</c:v>
                </c:pt>
                <c:pt idx="163">
                  <c:v>-23.907618899075889</c:v>
                </c:pt>
                <c:pt idx="164">
                  <c:v>-24.031542398457972</c:v>
                </c:pt>
                <c:pt idx="165">
                  <c:v>-24.148145657226706</c:v>
                </c:pt>
                <c:pt idx="166">
                  <c:v>-24.257393156899912</c:v>
                </c:pt>
                <c:pt idx="167">
                  <c:v>-24.359251619630879</c:v>
                </c:pt>
                <c:pt idx="168">
                  <c:v>-24.453690018345142</c:v>
                </c:pt>
                <c:pt idx="169">
                  <c:v>-24.540679586191601</c:v>
                </c:pt>
                <c:pt idx="170">
                  <c:v>-24.620193825305201</c:v>
                </c:pt>
                <c:pt idx="171">
                  <c:v>-24.692208514878441</c:v>
                </c:pt>
                <c:pt idx="172">
                  <c:v>-24.756701718539258</c:v>
                </c:pt>
                <c:pt idx="173">
                  <c:v>-24.813653791033051</c:v>
                </c:pt>
                <c:pt idx="174">
                  <c:v>-24.863047384206833</c:v>
                </c:pt>
                <c:pt idx="175">
                  <c:v>-24.90486745229364</c:v>
                </c:pt>
                <c:pt idx="176">
                  <c:v>-24.939101256495604</c:v>
                </c:pt>
                <c:pt idx="177">
                  <c:v>-24.965738368864347</c:v>
                </c:pt>
                <c:pt idx="178">
                  <c:v>-24.984770675477392</c:v>
                </c:pt>
                <c:pt idx="179">
                  <c:v>-24.996192378909782</c:v>
                </c:pt>
                <c:pt idx="181">
                  <c:v>-25</c:v>
                </c:pt>
                <c:pt idx="182">
                  <c:v>-24.996192378909782</c:v>
                </c:pt>
                <c:pt idx="183">
                  <c:v>-24.984770675477392</c:v>
                </c:pt>
                <c:pt idx="184">
                  <c:v>-24.965738368864347</c:v>
                </c:pt>
                <c:pt idx="185">
                  <c:v>-24.939101256495604</c:v>
                </c:pt>
                <c:pt idx="186">
                  <c:v>-24.90486745229364</c:v>
                </c:pt>
                <c:pt idx="187">
                  <c:v>-24.863047384206833</c:v>
                </c:pt>
                <c:pt idx="188">
                  <c:v>-24.813653791033051</c:v>
                </c:pt>
                <c:pt idx="189">
                  <c:v>-24.756701718539258</c:v>
                </c:pt>
                <c:pt idx="190">
                  <c:v>-24.692208514878445</c:v>
                </c:pt>
                <c:pt idx="191">
                  <c:v>-24.620193825305201</c:v>
                </c:pt>
                <c:pt idx="192">
                  <c:v>-24.540679586191601</c:v>
                </c:pt>
                <c:pt idx="193">
                  <c:v>-24.453690018345139</c:v>
                </c:pt>
                <c:pt idx="194">
                  <c:v>-24.359251619630882</c:v>
                </c:pt>
                <c:pt idx="195">
                  <c:v>-24.257393156899912</c:v>
                </c:pt>
                <c:pt idx="196">
                  <c:v>-24.148145657226706</c:v>
                </c:pt>
                <c:pt idx="197">
                  <c:v>-24.031542398457972</c:v>
                </c:pt>
                <c:pt idx="198">
                  <c:v>-23.907618899075885</c:v>
                </c:pt>
                <c:pt idx="199">
                  <c:v>-23.776412907378841</c:v>
                </c:pt>
                <c:pt idx="200">
                  <c:v>-23.637964389982919</c:v>
                </c:pt>
                <c:pt idx="201">
                  <c:v>-23.492315519647711</c:v>
                </c:pt>
                <c:pt idx="202">
                  <c:v>-23.339510662430044</c:v>
                </c:pt>
                <c:pt idx="203">
                  <c:v>-23.179596364169686</c:v>
                </c:pt>
                <c:pt idx="204">
                  <c:v>-23.01262133631101</c:v>
                </c:pt>
                <c:pt idx="205">
                  <c:v>-22.83863644106502</c:v>
                </c:pt>
                <c:pt idx="206">
                  <c:v>-22.65769467591625</c:v>
                </c:pt>
                <c:pt idx="207">
                  <c:v>-22.469851157479173</c:v>
                </c:pt>
                <c:pt idx="208">
                  <c:v>-22.275163104709197</c:v>
                </c:pt>
                <c:pt idx="209">
                  <c:v>-22.07368982147317</c:v>
                </c:pt>
                <c:pt idx="210">
                  <c:v>-21.865492678484895</c:v>
                </c:pt>
                <c:pt idx="211">
                  <c:v>-21.650635094610966</c:v>
                </c:pt>
                <c:pt idx="212">
                  <c:v>-21.429182517552807</c:v>
                </c:pt>
                <c:pt idx="213">
                  <c:v>-21.201202403910653</c:v>
                </c:pt>
                <c:pt idx="214">
                  <c:v>-20.966764198635602</c:v>
                </c:pt>
                <c:pt idx="215">
                  <c:v>-20.725939313876047</c:v>
                </c:pt>
                <c:pt idx="216">
                  <c:v>-20.478801107224793</c:v>
                </c:pt>
                <c:pt idx="217">
                  <c:v>-20.225424859373689</c:v>
                </c:pt>
                <c:pt idx="218">
                  <c:v>-19.965887751182322</c:v>
                </c:pt>
                <c:pt idx="219">
                  <c:v>-19.70026884016805</c:v>
                </c:pt>
                <c:pt idx="220">
                  <c:v>-19.428649036424268</c:v>
                </c:pt>
                <c:pt idx="221">
                  <c:v>-19.151111077974452</c:v>
                </c:pt>
                <c:pt idx="222">
                  <c:v>-18.867739505569304</c:v>
                </c:pt>
                <c:pt idx="223">
                  <c:v>-18.578620636934858</c:v>
                </c:pt>
                <c:pt idx="224">
                  <c:v>-18.283842540479263</c:v>
                </c:pt>
                <c:pt idx="225">
                  <c:v>-17.983495008466278</c:v>
                </c:pt>
                <c:pt idx="226">
                  <c:v>#N/A</c:v>
                </c:pt>
                <c:pt idx="227">
                  <c:v>#N/A</c:v>
                </c:pt>
                <c:pt idx="228">
                  <c:v>#N/A</c:v>
                </c:pt>
                <c:pt idx="229">
                  <c:v>#N/A</c:v>
                </c:pt>
                <c:pt idx="230">
                  <c:v>#N/A</c:v>
                </c:pt>
                <c:pt idx="231">
                  <c:v>#N/A</c:v>
                </c:pt>
                <c:pt idx="232">
                  <c:v>#N/A</c:v>
                </c:pt>
                <c:pt idx="233">
                  <c:v>#N/A</c:v>
                </c:pt>
                <c:pt idx="234">
                  <c:v>#N/A</c:v>
                </c:pt>
                <c:pt idx="235">
                  <c:v>#N/A</c:v>
                </c:pt>
                <c:pt idx="236">
                  <c:v>#N/A</c:v>
                </c:pt>
                <c:pt idx="237">
                  <c:v>#N/A</c:v>
                </c:pt>
                <c:pt idx="238">
                  <c:v>#N/A</c:v>
                </c:pt>
                <c:pt idx="239">
                  <c:v>#N/A</c:v>
                </c:pt>
                <c:pt idx="240">
                  <c:v>#N/A</c:v>
                </c:pt>
                <c:pt idx="241">
                  <c:v>#N/A</c:v>
                </c:pt>
                <c:pt idx="242">
                  <c:v>#N/A</c:v>
                </c:pt>
                <c:pt idx="243">
                  <c:v>#N/A</c:v>
                </c:pt>
                <c:pt idx="244">
                  <c:v>#N/A</c:v>
                </c:pt>
                <c:pt idx="245">
                  <c:v>#N/A</c:v>
                </c:pt>
                <c:pt idx="246">
                  <c:v>#N/A</c:v>
                </c:pt>
                <c:pt idx="247">
                  <c:v>#N/A</c:v>
                </c:pt>
                <c:pt idx="248">
                  <c:v>#N/A</c:v>
                </c:pt>
                <c:pt idx="249">
                  <c:v>#N/A</c:v>
                </c:pt>
                <c:pt idx="250">
                  <c:v>#N/A</c:v>
                </c:pt>
                <c:pt idx="251">
                  <c:v>#N/A</c:v>
                </c:pt>
                <c:pt idx="252">
                  <c:v>#N/A</c:v>
                </c:pt>
                <c:pt idx="253">
                  <c:v>#N/A</c:v>
                </c:pt>
                <c:pt idx="254">
                  <c:v>#N/A</c:v>
                </c:pt>
                <c:pt idx="255">
                  <c:v>#N/A</c:v>
                </c:pt>
                <c:pt idx="256">
                  <c:v>#N/A</c:v>
                </c:pt>
                <c:pt idx="257">
                  <c:v>#N/A</c:v>
                </c:pt>
                <c:pt idx="258">
                  <c:v>#N/A</c:v>
                </c:pt>
                <c:pt idx="259">
                  <c:v>#N/A</c:v>
                </c:pt>
                <c:pt idx="260">
                  <c:v>#N/A</c:v>
                </c:pt>
                <c:pt idx="261">
                  <c:v>#N/A</c:v>
                </c:pt>
                <c:pt idx="262">
                  <c:v>#N/A</c:v>
                </c:pt>
                <c:pt idx="263">
                  <c:v>#N/A</c:v>
                </c:pt>
                <c:pt idx="264">
                  <c:v>#N/A</c:v>
                </c:pt>
                <c:pt idx="265">
                  <c:v>#N/A</c:v>
                </c:pt>
                <c:pt idx="266">
                  <c:v>#N/A</c:v>
                </c:pt>
                <c:pt idx="267">
                  <c:v>#N/A</c:v>
                </c:pt>
                <c:pt idx="268">
                  <c:v>#N/A</c:v>
                </c:pt>
                <c:pt idx="269">
                  <c:v>#N/A</c:v>
                </c:pt>
                <c:pt idx="270">
                  <c:v>#N/A</c:v>
                </c:pt>
                <c:pt idx="271">
                  <c:v>#N/A</c:v>
                </c:pt>
                <c:pt idx="272">
                  <c:v>#N/A</c:v>
                </c:pt>
                <c:pt idx="273">
                  <c:v>#N/A</c:v>
                </c:pt>
                <c:pt idx="274">
                  <c:v>#N/A</c:v>
                </c:pt>
                <c:pt idx="275">
                  <c:v>#N/A</c:v>
                </c:pt>
                <c:pt idx="276">
                  <c:v>#N/A</c:v>
                </c:pt>
                <c:pt idx="277">
                  <c:v>#N/A</c:v>
                </c:pt>
                <c:pt idx="278">
                  <c:v>#N/A</c:v>
                </c:pt>
                <c:pt idx="279">
                  <c:v>#N/A</c:v>
                </c:pt>
                <c:pt idx="280">
                  <c:v>#N/A</c:v>
                </c:pt>
                <c:pt idx="281">
                  <c:v>#N/A</c:v>
                </c:pt>
                <c:pt idx="282">
                  <c:v>#N/A</c:v>
                </c:pt>
                <c:pt idx="283">
                  <c:v>#N/A</c:v>
                </c:pt>
                <c:pt idx="284">
                  <c:v>#N/A</c:v>
                </c:pt>
                <c:pt idx="285">
                  <c:v>#N/A</c:v>
                </c:pt>
                <c:pt idx="286">
                  <c:v>#N/A</c:v>
                </c:pt>
                <c:pt idx="287">
                  <c:v>#N/A</c:v>
                </c:pt>
                <c:pt idx="288">
                  <c:v>#N/A</c:v>
                </c:pt>
                <c:pt idx="289">
                  <c:v>#N/A</c:v>
                </c:pt>
                <c:pt idx="290">
                  <c:v>#N/A</c:v>
                </c:pt>
                <c:pt idx="291">
                  <c:v>#N/A</c:v>
                </c:pt>
                <c:pt idx="292">
                  <c:v>#N/A</c:v>
                </c:pt>
                <c:pt idx="293">
                  <c:v>#N/A</c:v>
                </c:pt>
                <c:pt idx="294">
                  <c:v>#N/A</c:v>
                </c:pt>
                <c:pt idx="295">
                  <c:v>#N/A</c:v>
                </c:pt>
                <c:pt idx="296">
                  <c:v>#N/A</c:v>
                </c:pt>
                <c:pt idx="297">
                  <c:v>#N/A</c:v>
                </c:pt>
                <c:pt idx="298">
                  <c:v>#N/A</c:v>
                </c:pt>
                <c:pt idx="299">
                  <c:v>#N/A</c:v>
                </c:pt>
                <c:pt idx="300">
                  <c:v>#N/A</c:v>
                </c:pt>
                <c:pt idx="301">
                  <c:v>#N/A</c:v>
                </c:pt>
                <c:pt idx="302">
                  <c:v>#N/A</c:v>
                </c:pt>
                <c:pt idx="303">
                  <c:v>#N/A</c:v>
                </c:pt>
                <c:pt idx="304">
                  <c:v>#N/A</c:v>
                </c:pt>
                <c:pt idx="305">
                  <c:v>#N/A</c:v>
                </c:pt>
                <c:pt idx="306">
                  <c:v>#N/A</c:v>
                </c:pt>
                <c:pt idx="307">
                  <c:v>#N/A</c:v>
                </c:pt>
                <c:pt idx="308">
                  <c:v>#N/A</c:v>
                </c:pt>
                <c:pt idx="309">
                  <c:v>#N/A</c:v>
                </c:pt>
                <c:pt idx="310">
                  <c:v>#N/A</c:v>
                </c:pt>
                <c:pt idx="311">
                  <c:v>#N/A</c:v>
                </c:pt>
                <c:pt idx="312">
                  <c:v>#N/A</c:v>
                </c:pt>
                <c:pt idx="313">
                  <c:v>#N/A</c:v>
                </c:pt>
                <c:pt idx="314">
                  <c:v>#N/A</c:v>
                </c:pt>
                <c:pt idx="315">
                  <c:v>#N/A</c:v>
                </c:pt>
                <c:pt idx="316">
                  <c:v>#N/A</c:v>
                </c:pt>
                <c:pt idx="317">
                  <c:v>#N/A</c:v>
                </c:pt>
                <c:pt idx="318">
                  <c:v>#N/A</c:v>
                </c:pt>
                <c:pt idx="319">
                  <c:v>#N/A</c:v>
                </c:pt>
                <c:pt idx="320">
                  <c:v>#N/A</c:v>
                </c:pt>
                <c:pt idx="321">
                  <c:v>#N/A</c:v>
                </c:pt>
                <c:pt idx="322">
                  <c:v>#N/A</c:v>
                </c:pt>
                <c:pt idx="323">
                  <c:v>#N/A</c:v>
                </c:pt>
                <c:pt idx="324">
                  <c:v>#N/A</c:v>
                </c:pt>
                <c:pt idx="325">
                  <c:v>#N/A</c:v>
                </c:pt>
                <c:pt idx="326">
                  <c:v>#N/A</c:v>
                </c:pt>
                <c:pt idx="327">
                  <c:v>#N/A</c:v>
                </c:pt>
                <c:pt idx="328">
                  <c:v>#N/A</c:v>
                </c:pt>
                <c:pt idx="329">
                  <c:v>#N/A</c:v>
                </c:pt>
                <c:pt idx="330">
                  <c:v>#N/A</c:v>
                </c:pt>
                <c:pt idx="331">
                  <c:v>#N/A</c:v>
                </c:pt>
                <c:pt idx="332">
                  <c:v>#N/A</c:v>
                </c:pt>
                <c:pt idx="333">
                  <c:v>#N/A</c:v>
                </c:pt>
                <c:pt idx="334">
                  <c:v>#N/A</c:v>
                </c:pt>
                <c:pt idx="335">
                  <c:v>#N/A</c:v>
                </c:pt>
                <c:pt idx="336">
                  <c:v>#N/A</c:v>
                </c:pt>
                <c:pt idx="337">
                  <c:v>#N/A</c:v>
                </c:pt>
                <c:pt idx="338">
                  <c:v>#N/A</c:v>
                </c:pt>
                <c:pt idx="339">
                  <c:v>#N/A</c:v>
                </c:pt>
                <c:pt idx="340">
                  <c:v>#N/A</c:v>
                </c:pt>
                <c:pt idx="341">
                  <c:v>#N/A</c:v>
                </c:pt>
                <c:pt idx="342">
                  <c:v>#N/A</c:v>
                </c:pt>
                <c:pt idx="343">
                  <c:v>#N/A</c:v>
                </c:pt>
                <c:pt idx="344">
                  <c:v>#N/A</c:v>
                </c:pt>
                <c:pt idx="345">
                  <c:v>#N/A</c:v>
                </c:pt>
                <c:pt idx="346">
                  <c:v>#N/A</c:v>
                </c:pt>
                <c:pt idx="347">
                  <c:v>#N/A</c:v>
                </c:pt>
                <c:pt idx="348">
                  <c:v>#N/A</c:v>
                </c:pt>
                <c:pt idx="349">
                  <c:v>#N/A</c:v>
                </c:pt>
                <c:pt idx="350">
                  <c:v>#N/A</c:v>
                </c:pt>
                <c:pt idx="351">
                  <c:v>#N/A</c:v>
                </c:pt>
                <c:pt idx="352">
                  <c:v>#N/A</c:v>
                </c:pt>
                <c:pt idx="353">
                  <c:v>#N/A</c:v>
                </c:pt>
                <c:pt idx="354">
                  <c:v>#N/A</c:v>
                </c:pt>
                <c:pt idx="355">
                  <c:v>#N/A</c:v>
                </c:pt>
                <c:pt idx="356">
                  <c:v>#N/A</c:v>
                </c:pt>
                <c:pt idx="357">
                  <c:v>#N/A</c:v>
                </c:pt>
                <c:pt idx="358">
                  <c:v>#N/A</c:v>
                </c:pt>
                <c:pt idx="359">
                  <c:v>#N/A</c:v>
                </c:pt>
                <c:pt idx="360">
                  <c:v>#N/A</c:v>
                </c:pt>
                <c:pt idx="361">
                  <c:v>#N/A</c:v>
                </c:pt>
              </c:numCache>
            </c:numRef>
          </c:yVal>
          <c:smooth val="0"/>
          <c:extLst>
            <c:ext xmlns:c16="http://schemas.microsoft.com/office/drawing/2014/chart" uri="{C3380CC4-5D6E-409C-BE32-E72D297353CC}">
              <c16:uniqueId val="{000000B1-DBC7-4653-96FE-BF07E4BF7153}"/>
            </c:ext>
          </c:extLst>
        </c:ser>
        <c:ser>
          <c:idx val="16"/>
          <c:order val="16"/>
          <c:tx>
            <c:strRef>
              <c:f>Calculations!$BA$42</c:f>
              <c:strCache>
                <c:ptCount val="1"/>
                <c:pt idx="0">
                  <c:v>Highest parametric roll risk***</c:v>
                </c:pt>
              </c:strCache>
            </c:strRef>
          </c:tx>
          <c:spPr>
            <a:ln w="25400" cap="rnd">
              <a:noFill/>
              <a:round/>
            </a:ln>
            <a:effectLst/>
          </c:spPr>
          <c:marker>
            <c:symbol val="diamond"/>
            <c:size val="14"/>
            <c:spPr>
              <a:solidFill>
                <a:srgbClr val="FFFF00"/>
              </a:solidFill>
              <a:ln w="25400">
                <a:solidFill>
                  <a:schemeClr val="tx1"/>
                </a:solidFill>
              </a:ln>
              <a:effectLst/>
            </c:spPr>
          </c:marker>
          <c:xVal>
            <c:numRef>
              <c:f>Calculations!$AZ$45:$AZ$47</c:f>
              <c:numCache>
                <c:formatCode>General</c:formatCode>
                <c:ptCount val="3"/>
                <c:pt idx="0" formatCode="0.0">
                  <c:v>7.4871030432743559</c:v>
                </c:pt>
                <c:pt idx="2" formatCode="0.0">
                  <c:v>-7.4871030432743559</c:v>
                </c:pt>
              </c:numCache>
            </c:numRef>
          </c:xVal>
          <c:yVal>
            <c:numRef>
              <c:f>Calculations!$BA$45:$BA$47</c:f>
              <c:numCache>
                <c:formatCode>General</c:formatCode>
                <c:ptCount val="3"/>
                <c:pt idx="0" formatCode="0.0">
                  <c:v>-9.8138398235294151</c:v>
                </c:pt>
                <c:pt idx="2" formatCode="0.0">
                  <c:v>-9.8138398235294151</c:v>
                </c:pt>
              </c:numCache>
            </c:numRef>
          </c:yVal>
          <c:smooth val="0"/>
          <c:extLst>
            <c:ext xmlns:c16="http://schemas.microsoft.com/office/drawing/2014/chart" uri="{C3380CC4-5D6E-409C-BE32-E72D297353CC}">
              <c16:uniqueId val="{000000B2-DBC7-4653-96FE-BF07E4BF7153}"/>
            </c:ext>
          </c:extLst>
        </c:ser>
        <c:ser>
          <c:idx val="17"/>
          <c:order val="17"/>
          <c:tx>
            <c:strRef>
              <c:f>'Polar Overview (dark mode)'!$D$27</c:f>
              <c:strCache>
                <c:ptCount val="1"/>
                <c:pt idx="0">
                  <c:v>Within risk area, parametric roll </c:v>
                </c:pt>
              </c:strCache>
            </c:strRef>
          </c:tx>
          <c:spPr>
            <a:ln w="25400" cap="rnd">
              <a:noFill/>
              <a:round/>
            </a:ln>
            <a:effectLst/>
          </c:spPr>
          <c:marker>
            <c:symbol val="triangle"/>
            <c:size val="14"/>
            <c:spPr>
              <a:solidFill>
                <a:srgbClr val="FF0000"/>
              </a:solidFill>
              <a:ln w="25400">
                <a:solidFill>
                  <a:schemeClr val="tx1"/>
                </a:solidFill>
              </a:ln>
              <a:effectLst/>
            </c:spPr>
          </c:marker>
          <c:dLbls>
            <c:spPr>
              <a:solidFill>
                <a:schemeClr val="bg2">
                  <a:lumMod val="25000"/>
                </a:schemeClr>
              </a:solidFill>
              <a:ln>
                <a:solidFill>
                  <a:schemeClr val="bg1"/>
                </a:solidFill>
              </a:ln>
              <a:effectLst/>
            </c:spPr>
            <c:txPr>
              <a:bodyPr rot="0" spcFirstLastPara="1" vertOverflow="ellipsis" vert="horz" wrap="square" lIns="38100" tIns="19050" rIns="38100" bIns="19050" anchor="ctr" anchorCtr="1">
                <a:spAutoFit/>
              </a:bodyPr>
              <a:lstStyle/>
              <a:p>
                <a:pPr>
                  <a:defRPr sz="1050" b="1" i="0" u="none" strike="noStrike" kern="1200" baseline="0">
                    <a:solidFill>
                      <a:schemeClr val="bg1"/>
                    </a:solidFill>
                    <a:latin typeface="+mn-lt"/>
                    <a:ea typeface="+mn-ea"/>
                    <a:cs typeface="+mn-cs"/>
                  </a:defRPr>
                </a:pPr>
                <a:endParaRPr lang="en-US"/>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'Polar Overview (dark mode)'!$B$27</c:f>
              <c:numCache>
                <c:formatCode>0.0</c:formatCode>
                <c:ptCount val="1"/>
                <c:pt idx="0">
                  <c:v>#N/A</c:v>
                </c:pt>
              </c:numCache>
            </c:numRef>
          </c:xVal>
          <c:yVal>
            <c:numRef>
              <c:f>'Polar Overview (dark mode)'!$C$27</c:f>
              <c:numCache>
                <c:formatCode>0.0</c:formatCode>
                <c:ptCount val="1"/>
                <c:pt idx="0">
                  <c:v>#N/A</c:v>
                </c:pt>
              </c:numCache>
            </c:numRef>
          </c:yVal>
          <c:smooth val="0"/>
          <c:extLst>
            <c:ext xmlns:c16="http://schemas.microsoft.com/office/drawing/2014/chart" uri="{C3380CC4-5D6E-409C-BE32-E72D297353CC}">
              <c16:uniqueId val="{000000B3-DBC7-4653-96FE-BF07E4BF7153}"/>
            </c:ext>
          </c:extLst>
        </c:ser>
        <c:ser>
          <c:idx val="18"/>
          <c:order val="18"/>
          <c:tx>
            <c:strRef>
              <c:f>'Polar Overview (dark mode)'!$D$29</c:f>
              <c:strCache>
                <c:ptCount val="1"/>
                <c:pt idx="0">
                  <c:v>Outside roll risk areas</c:v>
                </c:pt>
              </c:strCache>
            </c:strRef>
          </c:tx>
          <c:spPr>
            <a:ln w="25400" cap="rnd">
              <a:noFill/>
              <a:round/>
            </a:ln>
            <a:effectLst/>
          </c:spPr>
          <c:marker>
            <c:symbol val="circle"/>
            <c:size val="14"/>
            <c:spPr>
              <a:solidFill>
                <a:schemeClr val="accent6"/>
              </a:solidFill>
              <a:ln w="25400">
                <a:solidFill>
                  <a:schemeClr val="tx1"/>
                </a:solidFill>
              </a:ln>
              <a:effectLst/>
            </c:spPr>
          </c:marker>
          <c:dLbls>
            <c:spPr>
              <a:solidFill>
                <a:schemeClr val="bg2">
                  <a:lumMod val="25000"/>
                </a:schemeClr>
              </a:solidFill>
              <a:ln>
                <a:solidFill>
                  <a:schemeClr val="bg1">
                    <a:lumMod val="95000"/>
                  </a:schemeClr>
                </a:solidFill>
              </a:ln>
              <a:effectLst/>
            </c:spPr>
            <c:txPr>
              <a:bodyPr rot="0" spcFirstLastPara="1" vertOverflow="ellipsis" vert="horz" wrap="square" lIns="38100" tIns="19050" rIns="38100" bIns="19050" anchor="ctr" anchorCtr="1">
                <a:spAutoFit/>
              </a:bodyPr>
              <a:lstStyle/>
              <a:p>
                <a:pPr>
                  <a:defRPr sz="1050" b="1" i="0" u="none" strike="noStrike" kern="1200" baseline="0">
                    <a:solidFill>
                      <a:schemeClr val="bg1"/>
                    </a:solidFill>
                    <a:latin typeface="+mn-lt"/>
                    <a:ea typeface="+mn-ea"/>
                    <a:cs typeface="+mn-cs"/>
                  </a:defRPr>
                </a:pPr>
                <a:endParaRPr lang="en-US"/>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'Polar Overview (dark mode)'!$B$29</c:f>
              <c:numCache>
                <c:formatCode>0.0</c:formatCode>
                <c:ptCount val="1"/>
                <c:pt idx="0">
                  <c:v>-5.0000000000000044</c:v>
                </c:pt>
              </c:numCache>
            </c:numRef>
          </c:xVal>
          <c:yVal>
            <c:numRef>
              <c:f>'Polar Overview (dark mode)'!$C$29</c:f>
              <c:numCache>
                <c:formatCode>0.0</c:formatCode>
                <c:ptCount val="1"/>
                <c:pt idx="0">
                  <c:v>8.6602540378443837</c:v>
                </c:pt>
              </c:numCache>
            </c:numRef>
          </c:yVal>
          <c:smooth val="0"/>
          <c:extLst>
            <c:ext xmlns:c16="http://schemas.microsoft.com/office/drawing/2014/chart" uri="{C3380CC4-5D6E-409C-BE32-E72D297353CC}">
              <c16:uniqueId val="{000000B4-DBC7-4653-96FE-BF07E4BF7153}"/>
            </c:ext>
          </c:extLst>
        </c:ser>
        <c:ser>
          <c:idx val="19"/>
          <c:order val="19"/>
          <c:tx>
            <c:strRef>
              <c:f>'Polar Overview (dark mode)'!$D$28</c:f>
              <c:strCache>
                <c:ptCount val="1"/>
                <c:pt idx="0">
                  <c:v>Within risk area, resonant roll </c:v>
                </c:pt>
              </c:strCache>
            </c:strRef>
          </c:tx>
          <c:spPr>
            <a:ln w="25400" cap="rnd">
              <a:noFill/>
              <a:round/>
            </a:ln>
            <a:effectLst/>
          </c:spPr>
          <c:marker>
            <c:symbol val="triangle"/>
            <c:size val="14"/>
            <c:spPr>
              <a:solidFill>
                <a:schemeClr val="accent2"/>
              </a:solidFill>
              <a:ln w="25400">
                <a:solidFill>
                  <a:schemeClr val="tx1"/>
                </a:solidFill>
              </a:ln>
              <a:effectLst/>
            </c:spPr>
          </c:marker>
          <c:dLbls>
            <c:spPr>
              <a:solidFill>
                <a:schemeClr val="bg2">
                  <a:lumMod val="25000"/>
                </a:schemeClr>
              </a:solidFill>
              <a:ln>
                <a:solidFill>
                  <a:schemeClr val="bg1"/>
                </a:solid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bg1"/>
                    </a:solidFill>
                    <a:latin typeface="+mn-lt"/>
                    <a:ea typeface="+mn-ea"/>
                    <a:cs typeface="+mn-cs"/>
                  </a:defRPr>
                </a:pPr>
                <a:endParaRPr lang="en-US"/>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'Polar Overview (dark mode)'!$B$28</c:f>
              <c:numCache>
                <c:formatCode>0.0</c:formatCode>
                <c:ptCount val="1"/>
                <c:pt idx="0">
                  <c:v>#N/A</c:v>
                </c:pt>
              </c:numCache>
            </c:numRef>
          </c:xVal>
          <c:yVal>
            <c:numRef>
              <c:f>'Polar Overview (dark mode)'!$C$28</c:f>
              <c:numCache>
                <c:formatCode>0.0</c:formatCode>
                <c:ptCount val="1"/>
                <c:pt idx="0">
                  <c:v>#N/A</c:v>
                </c:pt>
              </c:numCache>
            </c:numRef>
          </c:yVal>
          <c:smooth val="0"/>
          <c:extLst>
            <c:ext xmlns:c16="http://schemas.microsoft.com/office/drawing/2014/chart" uri="{C3380CC4-5D6E-409C-BE32-E72D297353CC}">
              <c16:uniqueId val="{00000090-D181-495A-AADC-53C9394A2F78}"/>
            </c:ext>
          </c:extLst>
        </c:ser>
        <c:dLbls>
          <c:showLegendKey val="0"/>
          <c:showVal val="0"/>
          <c:showCatName val="0"/>
          <c:showSerName val="0"/>
          <c:showPercent val="0"/>
          <c:showBubbleSize val="0"/>
        </c:dLbls>
        <c:axId val="443054344"/>
        <c:axId val="443060576"/>
      </c:scatterChart>
      <c:valAx>
        <c:axId val="443060576"/>
        <c:scaling>
          <c:orientation val="minMax"/>
          <c:max val="30"/>
          <c:min val="-30"/>
        </c:scaling>
        <c:delete val="1"/>
        <c:axPos val="l"/>
        <c:numFmt formatCode="0.00" sourceLinked="1"/>
        <c:majorTickMark val="out"/>
        <c:minorTickMark val="none"/>
        <c:tickLblPos val="nextTo"/>
        <c:crossAx val="443054344"/>
        <c:crosses val="autoZero"/>
        <c:crossBetween val="midCat"/>
      </c:valAx>
      <c:valAx>
        <c:axId val="443054344"/>
        <c:scaling>
          <c:orientation val="minMax"/>
          <c:max val="30"/>
          <c:min val="-30"/>
        </c:scaling>
        <c:delete val="1"/>
        <c:axPos val="t"/>
        <c:numFmt formatCode="0.00" sourceLinked="1"/>
        <c:majorTickMark val="out"/>
        <c:minorTickMark val="none"/>
        <c:tickLblPos val="nextTo"/>
        <c:crossAx val="443060576"/>
        <c:crosses val="max"/>
        <c:crossBetween val="midCat"/>
      </c:valAx>
      <c:spPr>
        <a:noFill/>
        <a:ln w="25400">
          <a:noFill/>
        </a:ln>
        <a:effectLst/>
      </c:spPr>
    </c:plotArea>
    <c:legend>
      <c:legendPos val="r"/>
      <c:legendEntry>
        <c:idx val="0"/>
        <c:delete val="1"/>
      </c:legendEntry>
      <c:legendEntry>
        <c:idx val="1"/>
        <c:delete val="1"/>
      </c:legendEntry>
      <c:legendEntry>
        <c:idx val="2"/>
        <c:delete val="1"/>
      </c:legendEntry>
      <c:legendEntry>
        <c:idx val="3"/>
        <c:delete val="1"/>
      </c:legendEntry>
      <c:legendEntry>
        <c:idx val="4"/>
        <c:delete val="1"/>
      </c:legendEntry>
      <c:legendEntry>
        <c:idx val="5"/>
        <c:delete val="1"/>
      </c:legendEntry>
      <c:legendEntry>
        <c:idx val="6"/>
        <c:delete val="1"/>
      </c:legendEntry>
      <c:legendEntry>
        <c:idx val="7"/>
        <c:delete val="1"/>
      </c:legendEntry>
      <c:legendEntry>
        <c:idx val="13"/>
        <c:delete val="1"/>
      </c:legendEntry>
      <c:legendEntry>
        <c:idx val="14"/>
        <c:delete val="1"/>
      </c:legendEntry>
      <c:legendEntry>
        <c:idx val="15"/>
        <c:delete val="1"/>
      </c:legendEntry>
      <c:legendEntry>
        <c:idx val="17"/>
        <c:delete val="1"/>
      </c:legendEntry>
      <c:legendEntry>
        <c:idx val="18"/>
        <c:delete val="1"/>
      </c:legendEntry>
      <c:legendEntry>
        <c:idx val="19"/>
        <c:delete val="1"/>
      </c:legendEntry>
      <c:layout>
        <c:manualLayout>
          <c:xMode val="edge"/>
          <c:yMode val="edge"/>
          <c:x val="5.884160852950375E-2"/>
          <c:y val="0.85180967268797281"/>
          <c:w val="0.86298215313759352"/>
          <c:h val="0.14819032731202716"/>
        </c:manualLayout>
      </c:layout>
      <c:overlay val="0"/>
      <c:spPr>
        <a:noFill/>
        <a:ln>
          <a:noFill/>
        </a:ln>
        <a:effectLst/>
      </c:spPr>
      <c:txPr>
        <a:bodyPr rot="0" spcFirstLastPara="1" vertOverflow="ellipsis" vert="horz" wrap="square" anchor="ctr" anchorCtr="1"/>
        <a:lstStyle/>
        <a:p>
          <a:pPr rtl="0">
            <a:defRPr sz="1050" b="0" i="0" u="none" strike="noStrike" kern="1200" baseline="0">
              <a:solidFill>
                <a:schemeClr val="bg1"/>
              </a:solidFill>
              <a:latin typeface="+mn-lt"/>
              <a:ea typeface="+mn-ea"/>
              <a:cs typeface="+mn-cs"/>
            </a:defRPr>
          </a:pPr>
          <a:endParaRPr lang="en-US"/>
        </a:p>
      </c:txPr>
    </c:legend>
    <c:plotVisOnly val="1"/>
    <c:dispBlanksAs val="gap"/>
    <c:showDLblsOverMax val="0"/>
  </c:chart>
  <c:spPr>
    <a:solidFill>
      <a:schemeClr val="bg2">
        <a:lumMod val="25000"/>
      </a:schemeClr>
    </a:solidFill>
    <a:ln w="9525" cap="flat" cmpd="sng" algn="ctr">
      <a:noFill/>
      <a:round/>
    </a:ln>
    <a:effectLst/>
  </c:spPr>
  <c:txPr>
    <a:bodyPr/>
    <a:lstStyle/>
    <a:p>
      <a:pPr>
        <a:defRPr/>
      </a:pPr>
      <a:endParaRPr lang="en-US"/>
    </a:p>
  </c:txPr>
  <c:printSettings>
    <c:headerFooter/>
    <c:pageMargins b="0.75" l="0.7" r="0.7" t="0.75" header="0.3" footer="0.3"/>
    <c:pageSetup/>
  </c:printSettings>
  <c:userShapes r:id="rId3"/>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5211947311408763E-3"/>
          <c:y val="1.8845323769169142E-2"/>
          <c:w val="0.86480989737881098"/>
          <c:h val="0.96402184752062581"/>
        </c:manualLayout>
      </c:layout>
      <c:scatterChart>
        <c:scatterStyle val="lineMarker"/>
        <c:varyColors val="0"/>
        <c:ser>
          <c:idx val="4"/>
          <c:order val="0"/>
          <c:tx>
            <c:strRef>
              <c:f>Calculations!$A$240</c:f>
              <c:strCache>
                <c:ptCount val="1"/>
                <c:pt idx="0">
                  <c:v>Labels</c:v>
                </c:pt>
              </c:strCache>
            </c:strRef>
          </c:tx>
          <c:spPr>
            <a:ln>
              <a:noFill/>
            </a:ln>
          </c:spPr>
          <c:marker>
            <c:symbol val="none"/>
          </c:marker>
          <c:dLbls>
            <c:dLbl>
              <c:idx val="0"/>
              <c:tx>
                <c:rich>
                  <a:bodyPr/>
                  <a:lstStyle/>
                  <a:p>
                    <a:fld id="{4FDC5D21-8114-41E2-9D78-BDDE1519126B}" type="CELLRANGE">
                      <a:rPr lang="en-US"/>
                      <a:pPr/>
                      <a:t>[CELLRANGE]</a:t>
                    </a:fld>
                    <a:endParaRPr lang="en-GB"/>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0-D8D8-42AA-BD32-83930820703D}"/>
                </c:ext>
              </c:extLst>
            </c:dLbl>
            <c:dLbl>
              <c:idx val="1"/>
              <c:tx>
                <c:rich>
                  <a:bodyPr/>
                  <a:lstStyle/>
                  <a:p>
                    <a:fld id="{DD8C7F06-6F61-4F9C-A178-FFAC4F0A952F}" type="CELLRANGE">
                      <a:rPr lang="en-US"/>
                      <a:pPr/>
                      <a:t>[CELLRANGE]</a:t>
                    </a:fld>
                    <a:endParaRPr lang="en-GB"/>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1-D8D8-42AA-BD32-83930820703D}"/>
                </c:ext>
              </c:extLst>
            </c:dLbl>
            <c:dLbl>
              <c:idx val="2"/>
              <c:tx>
                <c:rich>
                  <a:bodyPr/>
                  <a:lstStyle/>
                  <a:p>
                    <a:fld id="{D0F4A4BB-26CC-4A57-B836-3ED878B54583}" type="CELLRANGE">
                      <a:rPr lang="en-US"/>
                      <a:pPr/>
                      <a:t>[CELLRANGE]</a:t>
                    </a:fld>
                    <a:endParaRPr lang="en-GB"/>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2-D8D8-42AA-BD32-83930820703D}"/>
                </c:ext>
              </c:extLst>
            </c:dLbl>
            <c:dLbl>
              <c:idx val="3"/>
              <c:tx>
                <c:rich>
                  <a:bodyPr/>
                  <a:lstStyle/>
                  <a:p>
                    <a:fld id="{04E490A5-24A3-47E6-A7E3-B0363E01DA81}" type="CELLRANGE">
                      <a:rPr lang="en-US"/>
                      <a:pPr/>
                      <a:t>[CELLRANGE]</a:t>
                    </a:fld>
                    <a:endParaRPr lang="en-GB"/>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3-D8D8-42AA-BD32-83930820703D}"/>
                </c:ext>
              </c:extLst>
            </c:dLbl>
            <c:dLbl>
              <c:idx val="4"/>
              <c:tx>
                <c:rich>
                  <a:bodyPr/>
                  <a:lstStyle/>
                  <a:p>
                    <a:fld id="{FF6D41CF-29B4-41FD-AA23-1F37FF19468C}" type="CELLRANGE">
                      <a:rPr lang="en-US"/>
                      <a:pPr/>
                      <a:t>[CELLRANGE]</a:t>
                    </a:fld>
                    <a:endParaRPr lang="en-GB"/>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4-D8D8-42AA-BD32-83930820703D}"/>
                </c:ext>
              </c:extLst>
            </c:dLbl>
            <c:dLbl>
              <c:idx val="5"/>
              <c:tx>
                <c:rich>
                  <a:bodyPr/>
                  <a:lstStyle/>
                  <a:p>
                    <a:fld id="{55FE4991-20BA-4BE3-8FCD-02895B4020CD}" type="CELLRANGE">
                      <a:rPr lang="en-US"/>
                      <a:pPr/>
                      <a:t>[CELLRANGE]</a:t>
                    </a:fld>
                    <a:endParaRPr lang="en-GB"/>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5-D8D8-42AA-BD32-83930820703D}"/>
                </c:ext>
              </c:extLst>
            </c:dLbl>
            <c:dLbl>
              <c:idx val="6"/>
              <c:tx>
                <c:rich>
                  <a:bodyPr/>
                  <a:lstStyle/>
                  <a:p>
                    <a:fld id="{1503DB2C-C1C6-45E5-9EE5-3666B50E904F}" type="CELLRANGE">
                      <a:rPr lang="en-US"/>
                      <a:pPr/>
                      <a:t>[CELLRANGE]</a:t>
                    </a:fld>
                    <a:endParaRPr lang="en-GB"/>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6-D8D8-42AA-BD32-83930820703D}"/>
                </c:ext>
              </c:extLst>
            </c:dLbl>
            <c:dLbl>
              <c:idx val="7"/>
              <c:tx>
                <c:rich>
                  <a:bodyPr/>
                  <a:lstStyle/>
                  <a:p>
                    <a:fld id="{414C8EA9-210D-4AA1-951C-809283DFDF61}" type="CELLRANGE">
                      <a:rPr lang="en-US"/>
                      <a:pPr/>
                      <a:t>[CELLRANGE]</a:t>
                    </a:fld>
                    <a:endParaRPr lang="en-GB"/>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7-D8D8-42AA-BD32-83930820703D}"/>
                </c:ext>
              </c:extLst>
            </c:dLbl>
            <c:dLbl>
              <c:idx val="8"/>
              <c:tx>
                <c:rich>
                  <a:bodyPr/>
                  <a:lstStyle/>
                  <a:p>
                    <a:fld id="{07F3F4BE-CBCA-4848-B302-9004F95EEE4B}" type="CELLRANGE">
                      <a:rPr lang="en-US"/>
                      <a:pPr/>
                      <a:t>[CELLRANGE]</a:t>
                    </a:fld>
                    <a:endParaRPr lang="en-GB"/>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8-D8D8-42AA-BD32-83930820703D}"/>
                </c:ext>
              </c:extLst>
            </c:dLbl>
            <c:dLbl>
              <c:idx val="9"/>
              <c:tx>
                <c:rich>
                  <a:bodyPr/>
                  <a:lstStyle/>
                  <a:p>
                    <a:fld id="{2B2C32EB-A3E9-4C3D-A4BC-3EB958E41CED}" type="CELLRANGE">
                      <a:rPr lang="en-US"/>
                      <a:pPr/>
                      <a:t>[CELLRANGE]</a:t>
                    </a:fld>
                    <a:endParaRPr lang="en-GB"/>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9-D8D8-42AA-BD32-83930820703D}"/>
                </c:ext>
              </c:extLst>
            </c:dLbl>
            <c:dLbl>
              <c:idx val="10"/>
              <c:tx>
                <c:rich>
                  <a:bodyPr/>
                  <a:lstStyle/>
                  <a:p>
                    <a:fld id="{0415BCE2-73E4-4311-8F79-8F0B48AB747E}" type="CELLRANGE">
                      <a:rPr lang="en-US"/>
                      <a:pPr/>
                      <a:t>[CELLRANGE]</a:t>
                    </a:fld>
                    <a:endParaRPr lang="en-GB"/>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A-D8D8-42AA-BD32-83930820703D}"/>
                </c:ext>
              </c:extLst>
            </c:dLbl>
            <c:dLbl>
              <c:idx val="11"/>
              <c:tx>
                <c:rich>
                  <a:bodyPr/>
                  <a:lstStyle/>
                  <a:p>
                    <a:fld id="{41EEC4EA-67F6-4072-A5BF-BA8DED96C9B7}" type="CELLRANGE">
                      <a:rPr lang="en-US"/>
                      <a:pPr/>
                      <a:t>[CELLRANGE]</a:t>
                    </a:fld>
                    <a:endParaRPr lang="en-GB"/>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B-D8D8-42AA-BD32-83930820703D}"/>
                </c:ext>
              </c:extLst>
            </c:dLbl>
            <c:spPr>
              <a:noFill/>
              <a:ln>
                <a:noFill/>
              </a:ln>
              <a:effectLst/>
            </c:spPr>
            <c:txPr>
              <a:bodyPr wrap="square" lIns="38100" tIns="19050" rIns="38100" bIns="19050" anchor="ctr">
                <a:spAutoFit/>
              </a:bodyPr>
              <a:lstStyle/>
              <a:p>
                <a:pPr>
                  <a:defRPr sz="700"/>
                </a:pPr>
                <a:endParaRPr lang="en-US"/>
              </a:p>
            </c:txPr>
            <c:dLblPos val="ct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xVal>
            <c:numRef>
              <c:f>Calculations!$D$241:$D$252</c:f>
              <c:numCache>
                <c:formatCode>0.00</c:formatCode>
                <c:ptCount val="12"/>
                <c:pt idx="0">
                  <c:v>14</c:v>
                </c:pt>
                <c:pt idx="1">
                  <c:v>12.232608828455191</c:v>
                </c:pt>
                <c:pt idx="2">
                  <c:v>7.1250000000000018</c:v>
                </c:pt>
                <c:pt idx="3">
                  <c:v>-2.6646978894262485E-15</c:v>
                </c:pt>
                <c:pt idx="4">
                  <c:v>-7.1250000000000062</c:v>
                </c:pt>
                <c:pt idx="5">
                  <c:v>-12.124355652982141</c:v>
                </c:pt>
                <c:pt idx="6">
                  <c:v>-14</c:v>
                </c:pt>
                <c:pt idx="7">
                  <c:v>-12.124355652982143</c:v>
                </c:pt>
                <c:pt idx="8">
                  <c:v>-7.0624999999999964</c:v>
                </c:pt>
                <c:pt idx="9">
                  <c:v>8.8823262980874951E-16</c:v>
                </c:pt>
                <c:pt idx="10">
                  <c:v>7.1875000000000018</c:v>
                </c:pt>
                <c:pt idx="11">
                  <c:v>12.340862003928251</c:v>
                </c:pt>
              </c:numCache>
            </c:numRef>
          </c:xVal>
          <c:yVal>
            <c:numRef>
              <c:f>Calculations!$E$241:$E$252</c:f>
              <c:numCache>
                <c:formatCode>0.00</c:formatCode>
                <c:ptCount val="12"/>
                <c:pt idx="0">
                  <c:v>0</c:v>
                </c:pt>
                <c:pt idx="1">
                  <c:v>-7.0625000000000062</c:v>
                </c:pt>
                <c:pt idx="2">
                  <c:v>-12.340862003928249</c:v>
                </c:pt>
                <c:pt idx="3">
                  <c:v>-14.5</c:v>
                </c:pt>
                <c:pt idx="4">
                  <c:v>-12.340862003928248</c:v>
                </c:pt>
                <c:pt idx="5">
                  <c:v>-7.0000000000000018</c:v>
                </c:pt>
                <c:pt idx="6">
                  <c:v>1.7152078368720682E-15</c:v>
                </c:pt>
                <c:pt idx="7">
                  <c:v>6.9999999999999991</c:v>
                </c:pt>
                <c:pt idx="8">
                  <c:v>12.232608828455197</c:v>
                </c:pt>
                <c:pt idx="9">
                  <c:v>14.5</c:v>
                </c:pt>
                <c:pt idx="10">
                  <c:v>12.449115179401305</c:v>
                </c:pt>
                <c:pt idx="11">
                  <c:v>7.1249999999999991</c:v>
                </c:pt>
              </c:numCache>
            </c:numRef>
          </c:yVal>
          <c:smooth val="0"/>
          <c:extLst>
            <c:ext xmlns:c15="http://schemas.microsoft.com/office/drawing/2012/chart" uri="{02D57815-91ED-43cb-92C2-25804820EDAC}">
              <c15:datalabelsRange>
                <c15:f>Calculations!$A$241:$A$252</c15:f>
                <c15:dlblRangeCache>
                  <c:ptCount val="12"/>
                  <c:pt idx="0">
                    <c:v>90°</c:v>
                  </c:pt>
                  <c:pt idx="1">
                    <c:v>120°</c:v>
                  </c:pt>
                  <c:pt idx="2">
                    <c:v>150°</c:v>
                  </c:pt>
                  <c:pt idx="3">
                    <c:v>180°</c:v>
                  </c:pt>
                  <c:pt idx="4">
                    <c:v>210°</c:v>
                  </c:pt>
                  <c:pt idx="5">
                    <c:v>240°</c:v>
                  </c:pt>
                  <c:pt idx="6">
                    <c:v>270°</c:v>
                  </c:pt>
                  <c:pt idx="7">
                    <c:v>300°</c:v>
                  </c:pt>
                  <c:pt idx="8">
                    <c:v>330°</c:v>
                  </c:pt>
                  <c:pt idx="9">
                    <c:v>0°</c:v>
                  </c:pt>
                  <c:pt idx="10">
                    <c:v>30°</c:v>
                  </c:pt>
                  <c:pt idx="11">
                    <c:v>60°</c:v>
                  </c:pt>
                </c15:dlblRangeCache>
              </c15:datalabelsRange>
            </c:ext>
            <c:ext xmlns:c16="http://schemas.microsoft.com/office/drawing/2014/chart" uri="{C3380CC4-5D6E-409C-BE32-E72D297353CC}">
              <c16:uniqueId val="{0000000C-D8D8-42AA-BD32-83930820703D}"/>
            </c:ext>
          </c:extLst>
        </c:ser>
        <c:ser>
          <c:idx val="0"/>
          <c:order val="1"/>
          <c:tx>
            <c:strRef>
              <c:f>Calculations!$A$216</c:f>
              <c:strCache>
                <c:ptCount val="1"/>
                <c:pt idx="0">
                  <c:v>Heading</c:v>
                </c:pt>
              </c:strCache>
            </c:strRef>
          </c:tx>
          <c:spPr>
            <a:ln w="19050">
              <a:solidFill>
                <a:srgbClr val="002060"/>
              </a:solidFill>
            </a:ln>
          </c:spPr>
          <c:marker>
            <c:symbol val="none"/>
          </c:marker>
          <c:xVal>
            <c:numRef>
              <c:f>Calculations!$F$217:$F$226</c:f>
              <c:numCache>
                <c:formatCode>0.00</c:formatCode>
                <c:ptCount val="10"/>
                <c:pt idx="0">
                  <c:v>-2.0000000000000018</c:v>
                </c:pt>
                <c:pt idx="1">
                  <c:v>-0.13397459621556232</c:v>
                </c:pt>
                <c:pt idx="2">
                  <c:v>2.8660254037844406</c:v>
                </c:pt>
                <c:pt idx="3">
                  <c:v>1.1339745962155616</c:v>
                </c:pt>
                <c:pt idx="4">
                  <c:v>-1.8660254037844388</c:v>
                </c:pt>
                <c:pt idx="5">
                  <c:v>-2.0000000000000018</c:v>
                </c:pt>
                <c:pt idx="6">
                  <c:v>-5.0000000000000044</c:v>
                </c:pt>
                <c:pt idx="7">
                  <c:v>-4.0669872981077804</c:v>
                </c:pt>
                <c:pt idx="8">
                  <c:v>-5.0000000000000044</c:v>
                </c:pt>
                <c:pt idx="9">
                  <c:v>-4.9330127018922196</c:v>
                </c:pt>
              </c:numCache>
            </c:numRef>
          </c:xVal>
          <c:yVal>
            <c:numRef>
              <c:f>Calculations!$G$217:$G$226</c:f>
              <c:numCache>
                <c:formatCode>0.00</c:formatCode>
                <c:ptCount val="10"/>
                <c:pt idx="0">
                  <c:v>3.4641016151377535</c:v>
                </c:pt>
                <c:pt idx="1">
                  <c:v>2.2320508075688772</c:v>
                </c:pt>
                <c:pt idx="2">
                  <c:v>-2.9641016151377531</c:v>
                </c:pt>
                <c:pt idx="3">
                  <c:v>-3.9641016151377548</c:v>
                </c:pt>
                <c:pt idx="4">
                  <c:v>1.2320508075688772</c:v>
                </c:pt>
                <c:pt idx="5">
                  <c:v>3.4641016151377535</c:v>
                </c:pt>
                <c:pt idx="6">
                  <c:v>8.6602540378443837</c:v>
                </c:pt>
                <c:pt idx="7">
                  <c:v>8.044228634059948</c:v>
                </c:pt>
                <c:pt idx="8">
                  <c:v>8.6602540378443837</c:v>
                </c:pt>
                <c:pt idx="9">
                  <c:v>7.5442286340599471</c:v>
                </c:pt>
              </c:numCache>
            </c:numRef>
          </c:yVal>
          <c:smooth val="0"/>
          <c:extLst>
            <c:ext xmlns:c16="http://schemas.microsoft.com/office/drawing/2014/chart" uri="{C3380CC4-5D6E-409C-BE32-E72D297353CC}">
              <c16:uniqueId val="{0000000D-D8D8-42AA-BD32-83930820703D}"/>
            </c:ext>
          </c:extLst>
        </c:ser>
        <c:ser>
          <c:idx val="2"/>
          <c:order val="2"/>
          <c:tx>
            <c:strRef>
              <c:f>Calculations!$A$228</c:f>
              <c:strCache>
                <c:ptCount val="1"/>
                <c:pt idx="0">
                  <c:v>Waves</c:v>
                </c:pt>
              </c:strCache>
            </c:strRef>
          </c:tx>
          <c:spPr>
            <a:ln w="19050">
              <a:solidFill>
                <a:srgbClr val="00B050"/>
              </a:solidFill>
            </a:ln>
          </c:spPr>
          <c:marker>
            <c:symbol val="none"/>
          </c:marker>
          <c:xVal>
            <c:numRef>
              <c:f>Calculations!$F$229:$F$238</c:f>
              <c:numCache>
                <c:formatCode>0.00</c:formatCode>
                <c:ptCount val="10"/>
                <c:pt idx="0">
                  <c:v>0</c:v>
                </c:pt>
                <c:pt idx="1">
                  <c:v>-6.9148924198193411</c:v>
                </c:pt>
                <c:pt idx="2">
                  <c:v>-8.2809178236037848</c:v>
                </c:pt>
                <c:pt idx="3">
                  <c:v>-6.9148924198193411</c:v>
                </c:pt>
                <c:pt idx="4">
                  <c:v>-7.2809178236037821</c:v>
                </c:pt>
                <c:pt idx="5">
                  <c:v>-6.9148924198193411</c:v>
                </c:pt>
                <c:pt idx="6">
                  <c:v>-7.7809178236037795</c:v>
                </c:pt>
                <c:pt idx="7">
                  <c:v>-9.146943227388217</c:v>
                </c:pt>
                <c:pt idx="8">
                  <c:v>-7.7809178236037795</c:v>
                </c:pt>
                <c:pt idx="9">
                  <c:v>-8.1469432273882187</c:v>
                </c:pt>
              </c:numCache>
            </c:numRef>
          </c:xVal>
          <c:yVal>
            <c:numRef>
              <c:f>Calculations!$G$229:$G$238</c:f>
              <c:numCache>
                <c:formatCode>0.00</c:formatCode>
                <c:ptCount val="10"/>
                <c:pt idx="0">
                  <c:v>0</c:v>
                </c:pt>
                <c:pt idx="1">
                  <c:v>3.9923150000000005</c:v>
                </c:pt>
                <c:pt idx="2">
                  <c:v>3.6262895962155532</c:v>
                </c:pt>
                <c:pt idx="3">
                  <c:v>3.9923150000000005</c:v>
                </c:pt>
                <c:pt idx="4">
                  <c:v>5.3583404037844371</c:v>
                </c:pt>
                <c:pt idx="5">
                  <c:v>3.9923150000000005</c:v>
                </c:pt>
                <c:pt idx="6">
                  <c:v>4.4923150000000005</c:v>
                </c:pt>
                <c:pt idx="7">
                  <c:v>4.1262895962155657</c:v>
                </c:pt>
                <c:pt idx="8">
                  <c:v>4.4923150000000005</c:v>
                </c:pt>
                <c:pt idx="9">
                  <c:v>5.858340403784438</c:v>
                </c:pt>
              </c:numCache>
            </c:numRef>
          </c:yVal>
          <c:smooth val="0"/>
          <c:extLst>
            <c:ext xmlns:c16="http://schemas.microsoft.com/office/drawing/2014/chart" uri="{C3380CC4-5D6E-409C-BE32-E72D297353CC}">
              <c16:uniqueId val="{0000000E-D8D8-42AA-BD32-83930820703D}"/>
            </c:ext>
          </c:extLst>
        </c:ser>
        <c:dLbls>
          <c:showLegendKey val="0"/>
          <c:showVal val="0"/>
          <c:showCatName val="0"/>
          <c:showSerName val="0"/>
          <c:showPercent val="0"/>
          <c:showBubbleSize val="0"/>
        </c:dLbls>
        <c:axId val="139866496"/>
        <c:axId val="139868032"/>
      </c:scatterChart>
      <c:valAx>
        <c:axId val="139866496"/>
        <c:scaling>
          <c:orientation val="minMax"/>
          <c:max val="15"/>
          <c:min val="-15"/>
        </c:scaling>
        <c:delete val="1"/>
        <c:axPos val="b"/>
        <c:numFmt formatCode="0.00" sourceLinked="1"/>
        <c:majorTickMark val="none"/>
        <c:minorTickMark val="none"/>
        <c:tickLblPos val="none"/>
        <c:crossAx val="139868032"/>
        <c:crosses val="autoZero"/>
        <c:crossBetween val="midCat"/>
      </c:valAx>
      <c:valAx>
        <c:axId val="139868032"/>
        <c:scaling>
          <c:orientation val="minMax"/>
          <c:max val="15"/>
          <c:min val="-15"/>
        </c:scaling>
        <c:delete val="1"/>
        <c:axPos val="l"/>
        <c:numFmt formatCode="0.00" sourceLinked="1"/>
        <c:majorTickMark val="none"/>
        <c:minorTickMark val="none"/>
        <c:tickLblPos val="none"/>
        <c:crossAx val="139866496"/>
        <c:crosses val="autoZero"/>
        <c:crossBetween val="midCat"/>
      </c:valAx>
      <c:spPr>
        <a:noFill/>
        <a:ln w="25400">
          <a:noFill/>
        </a:ln>
      </c:spPr>
    </c:plotArea>
    <c:plotVisOnly val="1"/>
    <c:dispBlanksAs val="gap"/>
    <c:showDLblsOverMax val="0"/>
  </c:chart>
  <c:spPr>
    <a:ln>
      <a:noFill/>
    </a:ln>
  </c:spPr>
  <c:printSettings>
    <c:headerFooter/>
    <c:pageMargins b="0.75000000000000233" l="0.70000000000000062" r="0.70000000000000062" t="0.75000000000000233" header="0.30000000000000032" footer="0.30000000000000032"/>
    <c:pageSetup orientation="portrait"/>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9163731476570603E-2"/>
          <c:y val="2.9011502238690753E-2"/>
          <c:w val="0.73360749595419739"/>
          <c:h val="0.78080650764242709"/>
        </c:manualLayout>
      </c:layout>
      <c:doughnutChart>
        <c:varyColors val="1"/>
        <c:ser>
          <c:idx val="0"/>
          <c:order val="0"/>
          <c:spPr>
            <a:noFill/>
            <a:ln w="9525">
              <a:solidFill>
                <a:schemeClr val="bg1">
                  <a:lumMod val="85000"/>
                </a:schemeClr>
              </a:solidFill>
            </a:ln>
          </c:spPr>
          <c:dPt>
            <c:idx val="0"/>
            <c:bubble3D val="0"/>
            <c:spPr>
              <a:noFill/>
              <a:ln w="9525">
                <a:solidFill>
                  <a:schemeClr val="bg1">
                    <a:lumMod val="85000"/>
                  </a:schemeClr>
                </a:solidFill>
              </a:ln>
              <a:effectLst/>
            </c:spPr>
            <c:extLst>
              <c:ext xmlns:c16="http://schemas.microsoft.com/office/drawing/2014/chart" uri="{C3380CC4-5D6E-409C-BE32-E72D297353CC}">
                <c16:uniqueId val="{00000001-6799-4627-BE3B-B276A1C2FB94}"/>
              </c:ext>
            </c:extLst>
          </c:dPt>
          <c:dPt>
            <c:idx val="1"/>
            <c:bubble3D val="0"/>
            <c:spPr>
              <a:noFill/>
              <a:ln w="9525">
                <a:solidFill>
                  <a:schemeClr val="bg1">
                    <a:lumMod val="85000"/>
                  </a:schemeClr>
                </a:solidFill>
              </a:ln>
              <a:effectLst/>
            </c:spPr>
            <c:extLst>
              <c:ext xmlns:c16="http://schemas.microsoft.com/office/drawing/2014/chart" uri="{C3380CC4-5D6E-409C-BE32-E72D297353CC}">
                <c16:uniqueId val="{00000003-6799-4627-BE3B-B276A1C2FB94}"/>
              </c:ext>
            </c:extLst>
          </c:dPt>
          <c:dPt>
            <c:idx val="2"/>
            <c:bubble3D val="0"/>
            <c:spPr>
              <a:noFill/>
              <a:ln w="9525">
                <a:solidFill>
                  <a:schemeClr val="bg1">
                    <a:lumMod val="85000"/>
                  </a:schemeClr>
                </a:solidFill>
              </a:ln>
              <a:effectLst/>
            </c:spPr>
            <c:extLst>
              <c:ext xmlns:c16="http://schemas.microsoft.com/office/drawing/2014/chart" uri="{C3380CC4-5D6E-409C-BE32-E72D297353CC}">
                <c16:uniqueId val="{00000005-6799-4627-BE3B-B276A1C2FB94}"/>
              </c:ext>
            </c:extLst>
          </c:dPt>
          <c:dPt>
            <c:idx val="3"/>
            <c:bubble3D val="0"/>
            <c:spPr>
              <a:noFill/>
              <a:ln w="9525">
                <a:solidFill>
                  <a:schemeClr val="bg1">
                    <a:lumMod val="85000"/>
                  </a:schemeClr>
                </a:solidFill>
              </a:ln>
              <a:effectLst/>
            </c:spPr>
            <c:extLst>
              <c:ext xmlns:c16="http://schemas.microsoft.com/office/drawing/2014/chart" uri="{C3380CC4-5D6E-409C-BE32-E72D297353CC}">
                <c16:uniqueId val="{00000007-6799-4627-BE3B-B276A1C2FB94}"/>
              </c:ext>
            </c:extLst>
          </c:dPt>
          <c:dPt>
            <c:idx val="4"/>
            <c:bubble3D val="0"/>
            <c:spPr>
              <a:noFill/>
              <a:ln w="9525">
                <a:solidFill>
                  <a:schemeClr val="bg1">
                    <a:lumMod val="85000"/>
                  </a:schemeClr>
                </a:solidFill>
              </a:ln>
              <a:effectLst/>
            </c:spPr>
            <c:extLst>
              <c:ext xmlns:c16="http://schemas.microsoft.com/office/drawing/2014/chart" uri="{C3380CC4-5D6E-409C-BE32-E72D297353CC}">
                <c16:uniqueId val="{00000009-6799-4627-BE3B-B276A1C2FB94}"/>
              </c:ext>
            </c:extLst>
          </c:dPt>
          <c:dPt>
            <c:idx val="5"/>
            <c:bubble3D val="0"/>
            <c:spPr>
              <a:noFill/>
              <a:ln w="9525">
                <a:solidFill>
                  <a:schemeClr val="bg1">
                    <a:lumMod val="85000"/>
                  </a:schemeClr>
                </a:solidFill>
              </a:ln>
              <a:effectLst/>
            </c:spPr>
            <c:extLst>
              <c:ext xmlns:c16="http://schemas.microsoft.com/office/drawing/2014/chart" uri="{C3380CC4-5D6E-409C-BE32-E72D297353CC}">
                <c16:uniqueId val="{0000000B-6799-4627-BE3B-B276A1C2FB94}"/>
              </c:ext>
            </c:extLst>
          </c:dPt>
          <c:dPt>
            <c:idx val="6"/>
            <c:bubble3D val="0"/>
            <c:spPr>
              <a:noFill/>
              <a:ln w="9525">
                <a:solidFill>
                  <a:schemeClr val="bg1">
                    <a:lumMod val="85000"/>
                  </a:schemeClr>
                </a:solidFill>
              </a:ln>
              <a:effectLst/>
            </c:spPr>
            <c:extLst>
              <c:ext xmlns:c16="http://schemas.microsoft.com/office/drawing/2014/chart" uri="{C3380CC4-5D6E-409C-BE32-E72D297353CC}">
                <c16:uniqueId val="{0000000D-6799-4627-BE3B-B276A1C2FB94}"/>
              </c:ext>
            </c:extLst>
          </c:dPt>
          <c:dPt>
            <c:idx val="7"/>
            <c:bubble3D val="0"/>
            <c:spPr>
              <a:noFill/>
              <a:ln w="9525">
                <a:solidFill>
                  <a:schemeClr val="bg1">
                    <a:lumMod val="85000"/>
                  </a:schemeClr>
                </a:solidFill>
              </a:ln>
              <a:effectLst/>
            </c:spPr>
            <c:extLst>
              <c:ext xmlns:c16="http://schemas.microsoft.com/office/drawing/2014/chart" uri="{C3380CC4-5D6E-409C-BE32-E72D297353CC}">
                <c16:uniqueId val="{0000000F-6799-4627-BE3B-B276A1C2FB94}"/>
              </c:ext>
            </c:extLst>
          </c:dPt>
          <c:dPt>
            <c:idx val="8"/>
            <c:bubble3D val="0"/>
            <c:spPr>
              <a:noFill/>
              <a:ln w="9525">
                <a:solidFill>
                  <a:schemeClr val="bg1">
                    <a:lumMod val="85000"/>
                  </a:schemeClr>
                </a:solidFill>
              </a:ln>
              <a:effectLst/>
            </c:spPr>
            <c:extLst>
              <c:ext xmlns:c16="http://schemas.microsoft.com/office/drawing/2014/chart" uri="{C3380CC4-5D6E-409C-BE32-E72D297353CC}">
                <c16:uniqueId val="{00000011-6799-4627-BE3B-B276A1C2FB94}"/>
              </c:ext>
            </c:extLst>
          </c:dPt>
          <c:dPt>
            <c:idx val="9"/>
            <c:bubble3D val="0"/>
            <c:spPr>
              <a:noFill/>
              <a:ln w="9525">
                <a:solidFill>
                  <a:schemeClr val="bg1">
                    <a:lumMod val="85000"/>
                  </a:schemeClr>
                </a:solidFill>
              </a:ln>
              <a:effectLst/>
            </c:spPr>
            <c:extLst>
              <c:ext xmlns:c16="http://schemas.microsoft.com/office/drawing/2014/chart" uri="{C3380CC4-5D6E-409C-BE32-E72D297353CC}">
                <c16:uniqueId val="{00000013-6799-4627-BE3B-B276A1C2FB94}"/>
              </c:ext>
            </c:extLst>
          </c:dPt>
          <c:dPt>
            <c:idx val="10"/>
            <c:bubble3D val="0"/>
            <c:spPr>
              <a:noFill/>
              <a:ln w="9525">
                <a:solidFill>
                  <a:schemeClr val="bg1">
                    <a:lumMod val="85000"/>
                  </a:schemeClr>
                </a:solidFill>
              </a:ln>
              <a:effectLst/>
            </c:spPr>
            <c:extLst>
              <c:ext xmlns:c16="http://schemas.microsoft.com/office/drawing/2014/chart" uri="{C3380CC4-5D6E-409C-BE32-E72D297353CC}">
                <c16:uniqueId val="{00000015-6799-4627-BE3B-B276A1C2FB94}"/>
              </c:ext>
            </c:extLst>
          </c:dPt>
          <c:dPt>
            <c:idx val="11"/>
            <c:bubble3D val="0"/>
            <c:spPr>
              <a:noFill/>
              <a:ln w="9525">
                <a:solidFill>
                  <a:schemeClr val="bg1">
                    <a:lumMod val="85000"/>
                  </a:schemeClr>
                </a:solidFill>
              </a:ln>
              <a:effectLst/>
            </c:spPr>
            <c:extLst>
              <c:ext xmlns:c16="http://schemas.microsoft.com/office/drawing/2014/chart" uri="{C3380CC4-5D6E-409C-BE32-E72D297353CC}">
                <c16:uniqueId val="{00000017-6799-4627-BE3B-B276A1C2FB94}"/>
              </c:ext>
            </c:extLst>
          </c:dPt>
          <c:val>
            <c:numRef>
              <c:f>Calculations!$X$43:$X$54</c:f>
              <c:numCache>
                <c:formatCode>General</c:formatCode>
                <c:ptCount val="12"/>
                <c:pt idx="0">
                  <c:v>1</c:v>
                </c:pt>
                <c:pt idx="1">
                  <c:v>1</c:v>
                </c:pt>
                <c:pt idx="2">
                  <c:v>1</c:v>
                </c:pt>
                <c:pt idx="3">
                  <c:v>1</c:v>
                </c:pt>
                <c:pt idx="4">
                  <c:v>1</c:v>
                </c:pt>
                <c:pt idx="5">
                  <c:v>1</c:v>
                </c:pt>
                <c:pt idx="6">
                  <c:v>1</c:v>
                </c:pt>
                <c:pt idx="7">
                  <c:v>1</c:v>
                </c:pt>
                <c:pt idx="8">
                  <c:v>1</c:v>
                </c:pt>
                <c:pt idx="9">
                  <c:v>1</c:v>
                </c:pt>
                <c:pt idx="10">
                  <c:v>1</c:v>
                </c:pt>
                <c:pt idx="11">
                  <c:v>1</c:v>
                </c:pt>
              </c:numCache>
            </c:numRef>
          </c:val>
          <c:extLst>
            <c:ext xmlns:c16="http://schemas.microsoft.com/office/drawing/2014/chart" uri="{C3380CC4-5D6E-409C-BE32-E72D297353CC}">
              <c16:uniqueId val="{00000018-6799-4627-BE3B-B276A1C2FB94}"/>
            </c:ext>
          </c:extLst>
        </c:ser>
        <c:ser>
          <c:idx val="1"/>
          <c:order val="1"/>
          <c:spPr>
            <a:noFill/>
            <a:ln w="9525">
              <a:solidFill>
                <a:schemeClr val="bg1">
                  <a:lumMod val="85000"/>
                </a:schemeClr>
              </a:solidFill>
            </a:ln>
          </c:spPr>
          <c:dPt>
            <c:idx val="0"/>
            <c:bubble3D val="0"/>
            <c:spPr>
              <a:noFill/>
              <a:ln w="9525">
                <a:solidFill>
                  <a:schemeClr val="bg1">
                    <a:lumMod val="85000"/>
                  </a:schemeClr>
                </a:solidFill>
              </a:ln>
              <a:effectLst/>
            </c:spPr>
            <c:extLst>
              <c:ext xmlns:c16="http://schemas.microsoft.com/office/drawing/2014/chart" uri="{C3380CC4-5D6E-409C-BE32-E72D297353CC}">
                <c16:uniqueId val="{0000001A-6799-4627-BE3B-B276A1C2FB94}"/>
              </c:ext>
            </c:extLst>
          </c:dPt>
          <c:dPt>
            <c:idx val="1"/>
            <c:bubble3D val="0"/>
            <c:spPr>
              <a:noFill/>
              <a:ln w="9525">
                <a:solidFill>
                  <a:schemeClr val="bg1">
                    <a:lumMod val="85000"/>
                  </a:schemeClr>
                </a:solidFill>
              </a:ln>
              <a:effectLst/>
            </c:spPr>
            <c:extLst>
              <c:ext xmlns:c16="http://schemas.microsoft.com/office/drawing/2014/chart" uri="{C3380CC4-5D6E-409C-BE32-E72D297353CC}">
                <c16:uniqueId val="{0000001C-6799-4627-BE3B-B276A1C2FB94}"/>
              </c:ext>
            </c:extLst>
          </c:dPt>
          <c:dPt>
            <c:idx val="2"/>
            <c:bubble3D val="0"/>
            <c:spPr>
              <a:noFill/>
              <a:ln w="9525">
                <a:solidFill>
                  <a:schemeClr val="bg1">
                    <a:lumMod val="85000"/>
                  </a:schemeClr>
                </a:solidFill>
              </a:ln>
              <a:effectLst/>
            </c:spPr>
            <c:extLst>
              <c:ext xmlns:c16="http://schemas.microsoft.com/office/drawing/2014/chart" uri="{C3380CC4-5D6E-409C-BE32-E72D297353CC}">
                <c16:uniqueId val="{0000001E-6799-4627-BE3B-B276A1C2FB94}"/>
              </c:ext>
            </c:extLst>
          </c:dPt>
          <c:dPt>
            <c:idx val="3"/>
            <c:bubble3D val="0"/>
            <c:spPr>
              <a:noFill/>
              <a:ln w="9525">
                <a:solidFill>
                  <a:schemeClr val="bg1">
                    <a:lumMod val="85000"/>
                  </a:schemeClr>
                </a:solidFill>
              </a:ln>
              <a:effectLst/>
            </c:spPr>
            <c:extLst>
              <c:ext xmlns:c16="http://schemas.microsoft.com/office/drawing/2014/chart" uri="{C3380CC4-5D6E-409C-BE32-E72D297353CC}">
                <c16:uniqueId val="{00000020-6799-4627-BE3B-B276A1C2FB94}"/>
              </c:ext>
            </c:extLst>
          </c:dPt>
          <c:dPt>
            <c:idx val="4"/>
            <c:bubble3D val="0"/>
            <c:spPr>
              <a:noFill/>
              <a:ln w="9525">
                <a:solidFill>
                  <a:schemeClr val="bg1">
                    <a:lumMod val="85000"/>
                  </a:schemeClr>
                </a:solidFill>
              </a:ln>
              <a:effectLst/>
            </c:spPr>
            <c:extLst>
              <c:ext xmlns:c16="http://schemas.microsoft.com/office/drawing/2014/chart" uri="{C3380CC4-5D6E-409C-BE32-E72D297353CC}">
                <c16:uniqueId val="{00000022-6799-4627-BE3B-B276A1C2FB94}"/>
              </c:ext>
            </c:extLst>
          </c:dPt>
          <c:dPt>
            <c:idx val="5"/>
            <c:bubble3D val="0"/>
            <c:spPr>
              <a:noFill/>
              <a:ln w="9525">
                <a:solidFill>
                  <a:schemeClr val="bg1">
                    <a:lumMod val="85000"/>
                  </a:schemeClr>
                </a:solidFill>
              </a:ln>
              <a:effectLst/>
            </c:spPr>
            <c:extLst>
              <c:ext xmlns:c16="http://schemas.microsoft.com/office/drawing/2014/chart" uri="{C3380CC4-5D6E-409C-BE32-E72D297353CC}">
                <c16:uniqueId val="{00000024-6799-4627-BE3B-B276A1C2FB94}"/>
              </c:ext>
            </c:extLst>
          </c:dPt>
          <c:dPt>
            <c:idx val="6"/>
            <c:bubble3D val="0"/>
            <c:spPr>
              <a:noFill/>
              <a:ln w="9525">
                <a:solidFill>
                  <a:schemeClr val="bg1">
                    <a:lumMod val="85000"/>
                  </a:schemeClr>
                </a:solidFill>
              </a:ln>
              <a:effectLst/>
            </c:spPr>
            <c:extLst>
              <c:ext xmlns:c16="http://schemas.microsoft.com/office/drawing/2014/chart" uri="{C3380CC4-5D6E-409C-BE32-E72D297353CC}">
                <c16:uniqueId val="{00000026-6799-4627-BE3B-B276A1C2FB94}"/>
              </c:ext>
            </c:extLst>
          </c:dPt>
          <c:dPt>
            <c:idx val="7"/>
            <c:bubble3D val="0"/>
            <c:spPr>
              <a:noFill/>
              <a:ln w="9525">
                <a:solidFill>
                  <a:schemeClr val="bg1">
                    <a:lumMod val="85000"/>
                  </a:schemeClr>
                </a:solidFill>
              </a:ln>
              <a:effectLst/>
            </c:spPr>
            <c:extLst>
              <c:ext xmlns:c16="http://schemas.microsoft.com/office/drawing/2014/chart" uri="{C3380CC4-5D6E-409C-BE32-E72D297353CC}">
                <c16:uniqueId val="{00000028-6799-4627-BE3B-B276A1C2FB94}"/>
              </c:ext>
            </c:extLst>
          </c:dPt>
          <c:dPt>
            <c:idx val="8"/>
            <c:bubble3D val="0"/>
            <c:spPr>
              <a:noFill/>
              <a:ln w="9525">
                <a:solidFill>
                  <a:schemeClr val="bg1">
                    <a:lumMod val="85000"/>
                  </a:schemeClr>
                </a:solidFill>
              </a:ln>
              <a:effectLst/>
            </c:spPr>
            <c:extLst>
              <c:ext xmlns:c16="http://schemas.microsoft.com/office/drawing/2014/chart" uri="{C3380CC4-5D6E-409C-BE32-E72D297353CC}">
                <c16:uniqueId val="{0000002A-6799-4627-BE3B-B276A1C2FB94}"/>
              </c:ext>
            </c:extLst>
          </c:dPt>
          <c:dPt>
            <c:idx val="9"/>
            <c:bubble3D val="0"/>
            <c:spPr>
              <a:noFill/>
              <a:ln w="9525">
                <a:solidFill>
                  <a:schemeClr val="bg1">
                    <a:lumMod val="85000"/>
                  </a:schemeClr>
                </a:solidFill>
              </a:ln>
              <a:effectLst/>
            </c:spPr>
            <c:extLst>
              <c:ext xmlns:c16="http://schemas.microsoft.com/office/drawing/2014/chart" uri="{C3380CC4-5D6E-409C-BE32-E72D297353CC}">
                <c16:uniqueId val="{0000002C-6799-4627-BE3B-B276A1C2FB94}"/>
              </c:ext>
            </c:extLst>
          </c:dPt>
          <c:dPt>
            <c:idx val="10"/>
            <c:bubble3D val="0"/>
            <c:spPr>
              <a:noFill/>
              <a:ln w="9525">
                <a:solidFill>
                  <a:schemeClr val="bg1">
                    <a:lumMod val="85000"/>
                  </a:schemeClr>
                </a:solidFill>
              </a:ln>
              <a:effectLst/>
            </c:spPr>
            <c:extLst>
              <c:ext xmlns:c16="http://schemas.microsoft.com/office/drawing/2014/chart" uri="{C3380CC4-5D6E-409C-BE32-E72D297353CC}">
                <c16:uniqueId val="{0000002E-6799-4627-BE3B-B276A1C2FB94}"/>
              </c:ext>
            </c:extLst>
          </c:dPt>
          <c:dPt>
            <c:idx val="11"/>
            <c:bubble3D val="0"/>
            <c:spPr>
              <a:noFill/>
              <a:ln w="9525">
                <a:solidFill>
                  <a:schemeClr val="bg1">
                    <a:lumMod val="85000"/>
                  </a:schemeClr>
                </a:solidFill>
              </a:ln>
              <a:effectLst/>
            </c:spPr>
            <c:extLst>
              <c:ext xmlns:c16="http://schemas.microsoft.com/office/drawing/2014/chart" uri="{C3380CC4-5D6E-409C-BE32-E72D297353CC}">
                <c16:uniqueId val="{00000030-6799-4627-BE3B-B276A1C2FB94}"/>
              </c:ext>
            </c:extLst>
          </c:dPt>
          <c:val>
            <c:numRef>
              <c:f>Calculations!$Y$43:$Y$54</c:f>
              <c:numCache>
                <c:formatCode>General</c:formatCode>
                <c:ptCount val="12"/>
                <c:pt idx="0">
                  <c:v>1</c:v>
                </c:pt>
                <c:pt idx="1">
                  <c:v>1</c:v>
                </c:pt>
                <c:pt idx="2">
                  <c:v>1</c:v>
                </c:pt>
                <c:pt idx="3">
                  <c:v>1</c:v>
                </c:pt>
                <c:pt idx="4">
                  <c:v>1</c:v>
                </c:pt>
                <c:pt idx="5">
                  <c:v>1</c:v>
                </c:pt>
                <c:pt idx="6">
                  <c:v>1</c:v>
                </c:pt>
                <c:pt idx="7">
                  <c:v>1</c:v>
                </c:pt>
                <c:pt idx="8">
                  <c:v>1</c:v>
                </c:pt>
                <c:pt idx="9">
                  <c:v>1</c:v>
                </c:pt>
                <c:pt idx="10">
                  <c:v>1</c:v>
                </c:pt>
                <c:pt idx="11">
                  <c:v>1</c:v>
                </c:pt>
              </c:numCache>
            </c:numRef>
          </c:val>
          <c:extLst>
            <c:ext xmlns:c16="http://schemas.microsoft.com/office/drawing/2014/chart" uri="{C3380CC4-5D6E-409C-BE32-E72D297353CC}">
              <c16:uniqueId val="{00000031-6799-4627-BE3B-B276A1C2FB94}"/>
            </c:ext>
          </c:extLst>
        </c:ser>
        <c:ser>
          <c:idx val="2"/>
          <c:order val="2"/>
          <c:spPr>
            <a:noFill/>
            <a:ln w="9525">
              <a:solidFill>
                <a:schemeClr val="bg1">
                  <a:lumMod val="85000"/>
                </a:schemeClr>
              </a:solidFill>
            </a:ln>
          </c:spPr>
          <c:dPt>
            <c:idx val="0"/>
            <c:bubble3D val="0"/>
            <c:spPr>
              <a:noFill/>
              <a:ln w="9525">
                <a:solidFill>
                  <a:schemeClr val="bg1">
                    <a:lumMod val="85000"/>
                  </a:schemeClr>
                </a:solidFill>
              </a:ln>
              <a:effectLst/>
            </c:spPr>
            <c:extLst>
              <c:ext xmlns:c16="http://schemas.microsoft.com/office/drawing/2014/chart" uri="{C3380CC4-5D6E-409C-BE32-E72D297353CC}">
                <c16:uniqueId val="{00000033-6799-4627-BE3B-B276A1C2FB94}"/>
              </c:ext>
            </c:extLst>
          </c:dPt>
          <c:dPt>
            <c:idx val="1"/>
            <c:bubble3D val="0"/>
            <c:spPr>
              <a:noFill/>
              <a:ln w="9525">
                <a:solidFill>
                  <a:schemeClr val="bg1">
                    <a:lumMod val="85000"/>
                  </a:schemeClr>
                </a:solidFill>
              </a:ln>
              <a:effectLst/>
            </c:spPr>
            <c:extLst>
              <c:ext xmlns:c16="http://schemas.microsoft.com/office/drawing/2014/chart" uri="{C3380CC4-5D6E-409C-BE32-E72D297353CC}">
                <c16:uniqueId val="{00000035-6799-4627-BE3B-B276A1C2FB94}"/>
              </c:ext>
            </c:extLst>
          </c:dPt>
          <c:dPt>
            <c:idx val="2"/>
            <c:bubble3D val="0"/>
            <c:spPr>
              <a:noFill/>
              <a:ln w="9525">
                <a:solidFill>
                  <a:schemeClr val="bg1">
                    <a:lumMod val="85000"/>
                  </a:schemeClr>
                </a:solidFill>
              </a:ln>
              <a:effectLst/>
            </c:spPr>
            <c:extLst>
              <c:ext xmlns:c16="http://schemas.microsoft.com/office/drawing/2014/chart" uri="{C3380CC4-5D6E-409C-BE32-E72D297353CC}">
                <c16:uniqueId val="{00000037-6799-4627-BE3B-B276A1C2FB94}"/>
              </c:ext>
            </c:extLst>
          </c:dPt>
          <c:dPt>
            <c:idx val="3"/>
            <c:bubble3D val="0"/>
            <c:spPr>
              <a:noFill/>
              <a:ln w="9525">
                <a:solidFill>
                  <a:schemeClr val="bg1">
                    <a:lumMod val="85000"/>
                  </a:schemeClr>
                </a:solidFill>
              </a:ln>
              <a:effectLst/>
            </c:spPr>
            <c:extLst>
              <c:ext xmlns:c16="http://schemas.microsoft.com/office/drawing/2014/chart" uri="{C3380CC4-5D6E-409C-BE32-E72D297353CC}">
                <c16:uniqueId val="{00000039-6799-4627-BE3B-B276A1C2FB94}"/>
              </c:ext>
            </c:extLst>
          </c:dPt>
          <c:dPt>
            <c:idx val="4"/>
            <c:bubble3D val="0"/>
            <c:spPr>
              <a:noFill/>
              <a:ln w="9525">
                <a:solidFill>
                  <a:schemeClr val="bg1">
                    <a:lumMod val="85000"/>
                  </a:schemeClr>
                </a:solidFill>
              </a:ln>
              <a:effectLst/>
            </c:spPr>
            <c:extLst>
              <c:ext xmlns:c16="http://schemas.microsoft.com/office/drawing/2014/chart" uri="{C3380CC4-5D6E-409C-BE32-E72D297353CC}">
                <c16:uniqueId val="{0000003B-6799-4627-BE3B-B276A1C2FB94}"/>
              </c:ext>
            </c:extLst>
          </c:dPt>
          <c:dPt>
            <c:idx val="5"/>
            <c:bubble3D val="0"/>
            <c:spPr>
              <a:noFill/>
              <a:ln w="9525">
                <a:solidFill>
                  <a:schemeClr val="bg1">
                    <a:lumMod val="85000"/>
                  </a:schemeClr>
                </a:solidFill>
              </a:ln>
              <a:effectLst/>
            </c:spPr>
            <c:extLst>
              <c:ext xmlns:c16="http://schemas.microsoft.com/office/drawing/2014/chart" uri="{C3380CC4-5D6E-409C-BE32-E72D297353CC}">
                <c16:uniqueId val="{0000003D-6799-4627-BE3B-B276A1C2FB94}"/>
              </c:ext>
            </c:extLst>
          </c:dPt>
          <c:dPt>
            <c:idx val="6"/>
            <c:bubble3D val="0"/>
            <c:spPr>
              <a:noFill/>
              <a:ln w="9525">
                <a:solidFill>
                  <a:schemeClr val="bg1">
                    <a:lumMod val="85000"/>
                  </a:schemeClr>
                </a:solidFill>
              </a:ln>
              <a:effectLst/>
            </c:spPr>
            <c:extLst>
              <c:ext xmlns:c16="http://schemas.microsoft.com/office/drawing/2014/chart" uri="{C3380CC4-5D6E-409C-BE32-E72D297353CC}">
                <c16:uniqueId val="{0000003F-6799-4627-BE3B-B276A1C2FB94}"/>
              </c:ext>
            </c:extLst>
          </c:dPt>
          <c:dPt>
            <c:idx val="7"/>
            <c:bubble3D val="0"/>
            <c:spPr>
              <a:noFill/>
              <a:ln w="9525">
                <a:solidFill>
                  <a:schemeClr val="bg1">
                    <a:lumMod val="85000"/>
                  </a:schemeClr>
                </a:solidFill>
              </a:ln>
              <a:effectLst/>
            </c:spPr>
            <c:extLst>
              <c:ext xmlns:c16="http://schemas.microsoft.com/office/drawing/2014/chart" uri="{C3380CC4-5D6E-409C-BE32-E72D297353CC}">
                <c16:uniqueId val="{00000041-6799-4627-BE3B-B276A1C2FB94}"/>
              </c:ext>
            </c:extLst>
          </c:dPt>
          <c:dPt>
            <c:idx val="8"/>
            <c:bubble3D val="0"/>
            <c:spPr>
              <a:noFill/>
              <a:ln w="9525">
                <a:solidFill>
                  <a:schemeClr val="bg1">
                    <a:lumMod val="85000"/>
                  </a:schemeClr>
                </a:solidFill>
              </a:ln>
              <a:effectLst/>
            </c:spPr>
            <c:extLst>
              <c:ext xmlns:c16="http://schemas.microsoft.com/office/drawing/2014/chart" uri="{C3380CC4-5D6E-409C-BE32-E72D297353CC}">
                <c16:uniqueId val="{00000043-6799-4627-BE3B-B276A1C2FB94}"/>
              </c:ext>
            </c:extLst>
          </c:dPt>
          <c:dPt>
            <c:idx val="9"/>
            <c:bubble3D val="0"/>
            <c:spPr>
              <a:noFill/>
              <a:ln w="9525">
                <a:solidFill>
                  <a:schemeClr val="bg1">
                    <a:lumMod val="85000"/>
                  </a:schemeClr>
                </a:solidFill>
              </a:ln>
              <a:effectLst/>
            </c:spPr>
            <c:extLst>
              <c:ext xmlns:c16="http://schemas.microsoft.com/office/drawing/2014/chart" uri="{C3380CC4-5D6E-409C-BE32-E72D297353CC}">
                <c16:uniqueId val="{00000045-6799-4627-BE3B-B276A1C2FB94}"/>
              </c:ext>
            </c:extLst>
          </c:dPt>
          <c:dPt>
            <c:idx val="10"/>
            <c:bubble3D val="0"/>
            <c:spPr>
              <a:noFill/>
              <a:ln w="9525">
                <a:solidFill>
                  <a:schemeClr val="bg1">
                    <a:lumMod val="85000"/>
                  </a:schemeClr>
                </a:solidFill>
              </a:ln>
              <a:effectLst/>
            </c:spPr>
            <c:extLst>
              <c:ext xmlns:c16="http://schemas.microsoft.com/office/drawing/2014/chart" uri="{C3380CC4-5D6E-409C-BE32-E72D297353CC}">
                <c16:uniqueId val="{00000047-6799-4627-BE3B-B276A1C2FB94}"/>
              </c:ext>
            </c:extLst>
          </c:dPt>
          <c:dPt>
            <c:idx val="11"/>
            <c:bubble3D val="0"/>
            <c:spPr>
              <a:noFill/>
              <a:ln w="9525">
                <a:solidFill>
                  <a:schemeClr val="bg1">
                    <a:lumMod val="85000"/>
                  </a:schemeClr>
                </a:solidFill>
              </a:ln>
              <a:effectLst/>
            </c:spPr>
            <c:extLst>
              <c:ext xmlns:c16="http://schemas.microsoft.com/office/drawing/2014/chart" uri="{C3380CC4-5D6E-409C-BE32-E72D297353CC}">
                <c16:uniqueId val="{00000049-6799-4627-BE3B-B276A1C2FB94}"/>
              </c:ext>
            </c:extLst>
          </c:dPt>
          <c:val>
            <c:numRef>
              <c:f>Calculations!$Z$43:$Z$54</c:f>
              <c:numCache>
                <c:formatCode>General</c:formatCode>
                <c:ptCount val="12"/>
                <c:pt idx="0">
                  <c:v>1</c:v>
                </c:pt>
                <c:pt idx="1">
                  <c:v>1</c:v>
                </c:pt>
                <c:pt idx="2">
                  <c:v>1</c:v>
                </c:pt>
                <c:pt idx="3">
                  <c:v>1</c:v>
                </c:pt>
                <c:pt idx="4">
                  <c:v>1</c:v>
                </c:pt>
                <c:pt idx="5">
                  <c:v>1</c:v>
                </c:pt>
                <c:pt idx="6">
                  <c:v>1</c:v>
                </c:pt>
                <c:pt idx="7">
                  <c:v>1</c:v>
                </c:pt>
                <c:pt idx="8">
                  <c:v>1</c:v>
                </c:pt>
                <c:pt idx="9">
                  <c:v>1</c:v>
                </c:pt>
                <c:pt idx="10">
                  <c:v>1</c:v>
                </c:pt>
                <c:pt idx="11">
                  <c:v>1</c:v>
                </c:pt>
              </c:numCache>
            </c:numRef>
          </c:val>
          <c:extLst>
            <c:ext xmlns:c16="http://schemas.microsoft.com/office/drawing/2014/chart" uri="{C3380CC4-5D6E-409C-BE32-E72D297353CC}">
              <c16:uniqueId val="{0000004A-6799-4627-BE3B-B276A1C2FB94}"/>
            </c:ext>
          </c:extLst>
        </c:ser>
        <c:ser>
          <c:idx val="3"/>
          <c:order val="3"/>
          <c:spPr>
            <a:noFill/>
            <a:ln w="9525">
              <a:solidFill>
                <a:schemeClr val="bg1">
                  <a:lumMod val="85000"/>
                </a:schemeClr>
              </a:solidFill>
            </a:ln>
          </c:spPr>
          <c:dPt>
            <c:idx val="0"/>
            <c:bubble3D val="0"/>
            <c:spPr>
              <a:noFill/>
              <a:ln w="9525">
                <a:solidFill>
                  <a:schemeClr val="bg1">
                    <a:lumMod val="85000"/>
                  </a:schemeClr>
                </a:solidFill>
              </a:ln>
              <a:effectLst/>
            </c:spPr>
            <c:extLst>
              <c:ext xmlns:c16="http://schemas.microsoft.com/office/drawing/2014/chart" uri="{C3380CC4-5D6E-409C-BE32-E72D297353CC}">
                <c16:uniqueId val="{0000004C-6799-4627-BE3B-B276A1C2FB94}"/>
              </c:ext>
            </c:extLst>
          </c:dPt>
          <c:dPt>
            <c:idx val="1"/>
            <c:bubble3D val="0"/>
            <c:spPr>
              <a:noFill/>
              <a:ln w="9525">
                <a:solidFill>
                  <a:schemeClr val="bg1">
                    <a:lumMod val="85000"/>
                  </a:schemeClr>
                </a:solidFill>
              </a:ln>
              <a:effectLst/>
            </c:spPr>
            <c:extLst>
              <c:ext xmlns:c16="http://schemas.microsoft.com/office/drawing/2014/chart" uri="{C3380CC4-5D6E-409C-BE32-E72D297353CC}">
                <c16:uniqueId val="{0000004E-6799-4627-BE3B-B276A1C2FB94}"/>
              </c:ext>
            </c:extLst>
          </c:dPt>
          <c:dPt>
            <c:idx val="2"/>
            <c:bubble3D val="0"/>
            <c:spPr>
              <a:noFill/>
              <a:ln w="9525">
                <a:solidFill>
                  <a:schemeClr val="bg1">
                    <a:lumMod val="85000"/>
                  </a:schemeClr>
                </a:solidFill>
              </a:ln>
              <a:effectLst/>
            </c:spPr>
            <c:extLst>
              <c:ext xmlns:c16="http://schemas.microsoft.com/office/drawing/2014/chart" uri="{C3380CC4-5D6E-409C-BE32-E72D297353CC}">
                <c16:uniqueId val="{00000050-6799-4627-BE3B-B276A1C2FB94}"/>
              </c:ext>
            </c:extLst>
          </c:dPt>
          <c:dPt>
            <c:idx val="3"/>
            <c:bubble3D val="0"/>
            <c:spPr>
              <a:noFill/>
              <a:ln w="9525">
                <a:solidFill>
                  <a:schemeClr val="bg1">
                    <a:lumMod val="85000"/>
                  </a:schemeClr>
                </a:solidFill>
              </a:ln>
              <a:effectLst/>
            </c:spPr>
            <c:extLst>
              <c:ext xmlns:c16="http://schemas.microsoft.com/office/drawing/2014/chart" uri="{C3380CC4-5D6E-409C-BE32-E72D297353CC}">
                <c16:uniqueId val="{00000052-6799-4627-BE3B-B276A1C2FB94}"/>
              </c:ext>
            </c:extLst>
          </c:dPt>
          <c:dPt>
            <c:idx val="4"/>
            <c:bubble3D val="0"/>
            <c:spPr>
              <a:noFill/>
              <a:ln w="9525">
                <a:solidFill>
                  <a:schemeClr val="bg1">
                    <a:lumMod val="85000"/>
                  </a:schemeClr>
                </a:solidFill>
              </a:ln>
              <a:effectLst/>
            </c:spPr>
            <c:extLst>
              <c:ext xmlns:c16="http://schemas.microsoft.com/office/drawing/2014/chart" uri="{C3380CC4-5D6E-409C-BE32-E72D297353CC}">
                <c16:uniqueId val="{00000054-6799-4627-BE3B-B276A1C2FB94}"/>
              </c:ext>
            </c:extLst>
          </c:dPt>
          <c:dPt>
            <c:idx val="5"/>
            <c:bubble3D val="0"/>
            <c:spPr>
              <a:noFill/>
              <a:ln w="9525">
                <a:solidFill>
                  <a:schemeClr val="bg1">
                    <a:lumMod val="85000"/>
                  </a:schemeClr>
                </a:solidFill>
              </a:ln>
              <a:effectLst/>
            </c:spPr>
            <c:extLst>
              <c:ext xmlns:c16="http://schemas.microsoft.com/office/drawing/2014/chart" uri="{C3380CC4-5D6E-409C-BE32-E72D297353CC}">
                <c16:uniqueId val="{00000056-6799-4627-BE3B-B276A1C2FB94}"/>
              </c:ext>
            </c:extLst>
          </c:dPt>
          <c:dPt>
            <c:idx val="6"/>
            <c:bubble3D val="0"/>
            <c:spPr>
              <a:noFill/>
              <a:ln w="9525">
                <a:solidFill>
                  <a:schemeClr val="bg1">
                    <a:lumMod val="85000"/>
                  </a:schemeClr>
                </a:solidFill>
              </a:ln>
              <a:effectLst/>
            </c:spPr>
            <c:extLst>
              <c:ext xmlns:c16="http://schemas.microsoft.com/office/drawing/2014/chart" uri="{C3380CC4-5D6E-409C-BE32-E72D297353CC}">
                <c16:uniqueId val="{00000058-6799-4627-BE3B-B276A1C2FB94}"/>
              </c:ext>
            </c:extLst>
          </c:dPt>
          <c:dPt>
            <c:idx val="7"/>
            <c:bubble3D val="0"/>
            <c:spPr>
              <a:noFill/>
              <a:ln w="9525">
                <a:solidFill>
                  <a:schemeClr val="bg1">
                    <a:lumMod val="85000"/>
                  </a:schemeClr>
                </a:solidFill>
              </a:ln>
              <a:effectLst/>
            </c:spPr>
            <c:extLst>
              <c:ext xmlns:c16="http://schemas.microsoft.com/office/drawing/2014/chart" uri="{C3380CC4-5D6E-409C-BE32-E72D297353CC}">
                <c16:uniqueId val="{0000005A-6799-4627-BE3B-B276A1C2FB94}"/>
              </c:ext>
            </c:extLst>
          </c:dPt>
          <c:dPt>
            <c:idx val="8"/>
            <c:bubble3D val="0"/>
            <c:spPr>
              <a:noFill/>
              <a:ln w="9525">
                <a:solidFill>
                  <a:schemeClr val="bg1">
                    <a:lumMod val="85000"/>
                  </a:schemeClr>
                </a:solidFill>
              </a:ln>
              <a:effectLst/>
            </c:spPr>
            <c:extLst>
              <c:ext xmlns:c16="http://schemas.microsoft.com/office/drawing/2014/chart" uri="{C3380CC4-5D6E-409C-BE32-E72D297353CC}">
                <c16:uniqueId val="{0000005C-6799-4627-BE3B-B276A1C2FB94}"/>
              </c:ext>
            </c:extLst>
          </c:dPt>
          <c:dPt>
            <c:idx val="9"/>
            <c:bubble3D val="0"/>
            <c:spPr>
              <a:noFill/>
              <a:ln w="9525">
                <a:solidFill>
                  <a:schemeClr val="bg1">
                    <a:lumMod val="85000"/>
                  </a:schemeClr>
                </a:solidFill>
              </a:ln>
              <a:effectLst/>
            </c:spPr>
            <c:extLst>
              <c:ext xmlns:c16="http://schemas.microsoft.com/office/drawing/2014/chart" uri="{C3380CC4-5D6E-409C-BE32-E72D297353CC}">
                <c16:uniqueId val="{0000005E-6799-4627-BE3B-B276A1C2FB94}"/>
              </c:ext>
            </c:extLst>
          </c:dPt>
          <c:dPt>
            <c:idx val="10"/>
            <c:bubble3D val="0"/>
            <c:spPr>
              <a:noFill/>
              <a:ln w="9525">
                <a:solidFill>
                  <a:schemeClr val="bg1">
                    <a:lumMod val="85000"/>
                  </a:schemeClr>
                </a:solidFill>
              </a:ln>
              <a:effectLst/>
            </c:spPr>
            <c:extLst>
              <c:ext xmlns:c16="http://schemas.microsoft.com/office/drawing/2014/chart" uri="{C3380CC4-5D6E-409C-BE32-E72D297353CC}">
                <c16:uniqueId val="{00000060-6799-4627-BE3B-B276A1C2FB94}"/>
              </c:ext>
            </c:extLst>
          </c:dPt>
          <c:dPt>
            <c:idx val="11"/>
            <c:bubble3D val="0"/>
            <c:spPr>
              <a:noFill/>
              <a:ln w="9525">
                <a:solidFill>
                  <a:schemeClr val="bg1">
                    <a:lumMod val="85000"/>
                  </a:schemeClr>
                </a:solidFill>
              </a:ln>
              <a:effectLst/>
            </c:spPr>
            <c:extLst>
              <c:ext xmlns:c16="http://schemas.microsoft.com/office/drawing/2014/chart" uri="{C3380CC4-5D6E-409C-BE32-E72D297353CC}">
                <c16:uniqueId val="{00000062-6799-4627-BE3B-B276A1C2FB94}"/>
              </c:ext>
            </c:extLst>
          </c:dPt>
          <c:val>
            <c:numRef>
              <c:f>Calculations!$AA$43:$AA$54</c:f>
              <c:numCache>
                <c:formatCode>General</c:formatCode>
                <c:ptCount val="12"/>
                <c:pt idx="0">
                  <c:v>1</c:v>
                </c:pt>
                <c:pt idx="1">
                  <c:v>1</c:v>
                </c:pt>
                <c:pt idx="2">
                  <c:v>1</c:v>
                </c:pt>
                <c:pt idx="3">
                  <c:v>1</c:v>
                </c:pt>
                <c:pt idx="4">
                  <c:v>1</c:v>
                </c:pt>
                <c:pt idx="5">
                  <c:v>1</c:v>
                </c:pt>
                <c:pt idx="6">
                  <c:v>1</c:v>
                </c:pt>
                <c:pt idx="7">
                  <c:v>1</c:v>
                </c:pt>
                <c:pt idx="8">
                  <c:v>1</c:v>
                </c:pt>
                <c:pt idx="9">
                  <c:v>1</c:v>
                </c:pt>
                <c:pt idx="10">
                  <c:v>1</c:v>
                </c:pt>
                <c:pt idx="11">
                  <c:v>1</c:v>
                </c:pt>
              </c:numCache>
            </c:numRef>
          </c:val>
          <c:extLst>
            <c:ext xmlns:c16="http://schemas.microsoft.com/office/drawing/2014/chart" uri="{C3380CC4-5D6E-409C-BE32-E72D297353CC}">
              <c16:uniqueId val="{00000063-6799-4627-BE3B-B276A1C2FB94}"/>
            </c:ext>
          </c:extLst>
        </c:ser>
        <c:ser>
          <c:idx val="4"/>
          <c:order val="4"/>
          <c:spPr>
            <a:noFill/>
            <a:ln w="9525">
              <a:solidFill>
                <a:schemeClr val="bg1">
                  <a:lumMod val="85000"/>
                </a:schemeClr>
              </a:solidFill>
            </a:ln>
          </c:spPr>
          <c:dPt>
            <c:idx val="0"/>
            <c:bubble3D val="0"/>
            <c:spPr>
              <a:noFill/>
              <a:ln w="9525">
                <a:solidFill>
                  <a:schemeClr val="bg1">
                    <a:lumMod val="85000"/>
                  </a:schemeClr>
                </a:solidFill>
              </a:ln>
              <a:effectLst/>
            </c:spPr>
            <c:extLst>
              <c:ext xmlns:c16="http://schemas.microsoft.com/office/drawing/2014/chart" uri="{C3380CC4-5D6E-409C-BE32-E72D297353CC}">
                <c16:uniqueId val="{00000065-6799-4627-BE3B-B276A1C2FB94}"/>
              </c:ext>
            </c:extLst>
          </c:dPt>
          <c:dPt>
            <c:idx val="1"/>
            <c:bubble3D val="0"/>
            <c:spPr>
              <a:noFill/>
              <a:ln w="9525">
                <a:solidFill>
                  <a:schemeClr val="bg1">
                    <a:lumMod val="85000"/>
                  </a:schemeClr>
                </a:solidFill>
              </a:ln>
              <a:effectLst/>
            </c:spPr>
            <c:extLst>
              <c:ext xmlns:c16="http://schemas.microsoft.com/office/drawing/2014/chart" uri="{C3380CC4-5D6E-409C-BE32-E72D297353CC}">
                <c16:uniqueId val="{00000067-6799-4627-BE3B-B276A1C2FB94}"/>
              </c:ext>
            </c:extLst>
          </c:dPt>
          <c:dPt>
            <c:idx val="2"/>
            <c:bubble3D val="0"/>
            <c:spPr>
              <a:noFill/>
              <a:ln w="9525">
                <a:solidFill>
                  <a:schemeClr val="bg1">
                    <a:lumMod val="85000"/>
                  </a:schemeClr>
                </a:solidFill>
              </a:ln>
              <a:effectLst/>
            </c:spPr>
            <c:extLst>
              <c:ext xmlns:c16="http://schemas.microsoft.com/office/drawing/2014/chart" uri="{C3380CC4-5D6E-409C-BE32-E72D297353CC}">
                <c16:uniqueId val="{00000069-6799-4627-BE3B-B276A1C2FB94}"/>
              </c:ext>
            </c:extLst>
          </c:dPt>
          <c:dPt>
            <c:idx val="3"/>
            <c:bubble3D val="0"/>
            <c:spPr>
              <a:noFill/>
              <a:ln w="9525">
                <a:solidFill>
                  <a:schemeClr val="bg1">
                    <a:lumMod val="85000"/>
                  </a:schemeClr>
                </a:solidFill>
              </a:ln>
              <a:effectLst/>
            </c:spPr>
            <c:extLst>
              <c:ext xmlns:c16="http://schemas.microsoft.com/office/drawing/2014/chart" uri="{C3380CC4-5D6E-409C-BE32-E72D297353CC}">
                <c16:uniqueId val="{0000006B-6799-4627-BE3B-B276A1C2FB94}"/>
              </c:ext>
            </c:extLst>
          </c:dPt>
          <c:dPt>
            <c:idx val="4"/>
            <c:bubble3D val="0"/>
            <c:spPr>
              <a:noFill/>
              <a:ln w="9525">
                <a:solidFill>
                  <a:schemeClr val="bg1">
                    <a:lumMod val="85000"/>
                  </a:schemeClr>
                </a:solidFill>
              </a:ln>
              <a:effectLst/>
            </c:spPr>
            <c:extLst>
              <c:ext xmlns:c16="http://schemas.microsoft.com/office/drawing/2014/chart" uri="{C3380CC4-5D6E-409C-BE32-E72D297353CC}">
                <c16:uniqueId val="{0000006D-6799-4627-BE3B-B276A1C2FB94}"/>
              </c:ext>
            </c:extLst>
          </c:dPt>
          <c:dPt>
            <c:idx val="5"/>
            <c:bubble3D val="0"/>
            <c:spPr>
              <a:noFill/>
              <a:ln w="9525">
                <a:solidFill>
                  <a:schemeClr val="bg1">
                    <a:lumMod val="85000"/>
                  </a:schemeClr>
                </a:solidFill>
              </a:ln>
              <a:effectLst/>
            </c:spPr>
            <c:extLst>
              <c:ext xmlns:c16="http://schemas.microsoft.com/office/drawing/2014/chart" uri="{C3380CC4-5D6E-409C-BE32-E72D297353CC}">
                <c16:uniqueId val="{0000006F-6799-4627-BE3B-B276A1C2FB94}"/>
              </c:ext>
            </c:extLst>
          </c:dPt>
          <c:dPt>
            <c:idx val="6"/>
            <c:bubble3D val="0"/>
            <c:spPr>
              <a:noFill/>
              <a:ln w="9525">
                <a:solidFill>
                  <a:schemeClr val="bg1">
                    <a:lumMod val="85000"/>
                  </a:schemeClr>
                </a:solidFill>
              </a:ln>
              <a:effectLst/>
            </c:spPr>
            <c:extLst>
              <c:ext xmlns:c16="http://schemas.microsoft.com/office/drawing/2014/chart" uri="{C3380CC4-5D6E-409C-BE32-E72D297353CC}">
                <c16:uniqueId val="{00000071-6799-4627-BE3B-B276A1C2FB94}"/>
              </c:ext>
            </c:extLst>
          </c:dPt>
          <c:dPt>
            <c:idx val="7"/>
            <c:bubble3D val="0"/>
            <c:spPr>
              <a:noFill/>
              <a:ln w="9525">
                <a:solidFill>
                  <a:schemeClr val="bg1">
                    <a:lumMod val="85000"/>
                  </a:schemeClr>
                </a:solidFill>
              </a:ln>
              <a:effectLst/>
            </c:spPr>
            <c:extLst>
              <c:ext xmlns:c16="http://schemas.microsoft.com/office/drawing/2014/chart" uri="{C3380CC4-5D6E-409C-BE32-E72D297353CC}">
                <c16:uniqueId val="{00000073-6799-4627-BE3B-B276A1C2FB94}"/>
              </c:ext>
            </c:extLst>
          </c:dPt>
          <c:dPt>
            <c:idx val="8"/>
            <c:bubble3D val="0"/>
            <c:spPr>
              <a:noFill/>
              <a:ln w="9525">
                <a:solidFill>
                  <a:schemeClr val="bg1">
                    <a:lumMod val="85000"/>
                  </a:schemeClr>
                </a:solidFill>
              </a:ln>
              <a:effectLst/>
            </c:spPr>
            <c:extLst>
              <c:ext xmlns:c16="http://schemas.microsoft.com/office/drawing/2014/chart" uri="{C3380CC4-5D6E-409C-BE32-E72D297353CC}">
                <c16:uniqueId val="{00000075-6799-4627-BE3B-B276A1C2FB94}"/>
              </c:ext>
            </c:extLst>
          </c:dPt>
          <c:dPt>
            <c:idx val="9"/>
            <c:bubble3D val="0"/>
            <c:spPr>
              <a:noFill/>
              <a:ln w="9525">
                <a:solidFill>
                  <a:schemeClr val="bg1">
                    <a:lumMod val="85000"/>
                  </a:schemeClr>
                </a:solidFill>
              </a:ln>
              <a:effectLst/>
            </c:spPr>
            <c:extLst>
              <c:ext xmlns:c16="http://schemas.microsoft.com/office/drawing/2014/chart" uri="{C3380CC4-5D6E-409C-BE32-E72D297353CC}">
                <c16:uniqueId val="{00000077-6799-4627-BE3B-B276A1C2FB94}"/>
              </c:ext>
            </c:extLst>
          </c:dPt>
          <c:dPt>
            <c:idx val="10"/>
            <c:bubble3D val="0"/>
            <c:spPr>
              <a:noFill/>
              <a:ln w="9525">
                <a:solidFill>
                  <a:schemeClr val="bg1">
                    <a:lumMod val="85000"/>
                  </a:schemeClr>
                </a:solidFill>
              </a:ln>
              <a:effectLst/>
            </c:spPr>
            <c:extLst>
              <c:ext xmlns:c16="http://schemas.microsoft.com/office/drawing/2014/chart" uri="{C3380CC4-5D6E-409C-BE32-E72D297353CC}">
                <c16:uniqueId val="{00000079-6799-4627-BE3B-B276A1C2FB94}"/>
              </c:ext>
            </c:extLst>
          </c:dPt>
          <c:dPt>
            <c:idx val="11"/>
            <c:bubble3D val="0"/>
            <c:spPr>
              <a:noFill/>
              <a:ln w="9525">
                <a:solidFill>
                  <a:schemeClr val="bg1">
                    <a:lumMod val="85000"/>
                  </a:schemeClr>
                </a:solidFill>
              </a:ln>
              <a:effectLst/>
            </c:spPr>
            <c:extLst>
              <c:ext xmlns:c16="http://schemas.microsoft.com/office/drawing/2014/chart" uri="{C3380CC4-5D6E-409C-BE32-E72D297353CC}">
                <c16:uniqueId val="{0000007B-6799-4627-BE3B-B276A1C2FB94}"/>
              </c:ext>
            </c:extLst>
          </c:dPt>
          <c:val>
            <c:numRef>
              <c:f>Calculations!$AB$43:$AB$54</c:f>
              <c:numCache>
                <c:formatCode>General</c:formatCode>
                <c:ptCount val="12"/>
                <c:pt idx="0">
                  <c:v>1</c:v>
                </c:pt>
                <c:pt idx="1">
                  <c:v>1</c:v>
                </c:pt>
                <c:pt idx="2">
                  <c:v>1</c:v>
                </c:pt>
                <c:pt idx="3">
                  <c:v>1</c:v>
                </c:pt>
                <c:pt idx="4">
                  <c:v>1</c:v>
                </c:pt>
                <c:pt idx="5">
                  <c:v>1</c:v>
                </c:pt>
                <c:pt idx="6">
                  <c:v>1</c:v>
                </c:pt>
                <c:pt idx="7">
                  <c:v>1</c:v>
                </c:pt>
                <c:pt idx="8">
                  <c:v>1</c:v>
                </c:pt>
                <c:pt idx="9">
                  <c:v>1</c:v>
                </c:pt>
                <c:pt idx="10">
                  <c:v>1</c:v>
                </c:pt>
                <c:pt idx="11" formatCode="0">
                  <c:v>1</c:v>
                </c:pt>
              </c:numCache>
            </c:numRef>
          </c:val>
          <c:extLst>
            <c:ext xmlns:c16="http://schemas.microsoft.com/office/drawing/2014/chart" uri="{C3380CC4-5D6E-409C-BE32-E72D297353CC}">
              <c16:uniqueId val="{0000007C-6799-4627-BE3B-B276A1C2FB94}"/>
            </c:ext>
          </c:extLst>
        </c:ser>
        <c:ser>
          <c:idx val="5"/>
          <c:order val="5"/>
          <c:spPr>
            <a:noFill/>
            <a:ln w="9525">
              <a:noFill/>
            </a:ln>
          </c:spPr>
          <c:dPt>
            <c:idx val="0"/>
            <c:bubble3D val="0"/>
            <c:spPr>
              <a:noFill/>
              <a:ln w="9525">
                <a:noFill/>
              </a:ln>
              <a:effectLst/>
            </c:spPr>
            <c:extLst>
              <c:ext xmlns:c16="http://schemas.microsoft.com/office/drawing/2014/chart" uri="{C3380CC4-5D6E-409C-BE32-E72D297353CC}">
                <c16:uniqueId val="{0000007E-6799-4627-BE3B-B276A1C2FB94}"/>
              </c:ext>
            </c:extLst>
          </c:dPt>
          <c:dPt>
            <c:idx val="1"/>
            <c:bubble3D val="0"/>
            <c:spPr>
              <a:noFill/>
              <a:ln w="9525">
                <a:noFill/>
              </a:ln>
              <a:effectLst/>
            </c:spPr>
            <c:extLst>
              <c:ext xmlns:c16="http://schemas.microsoft.com/office/drawing/2014/chart" uri="{C3380CC4-5D6E-409C-BE32-E72D297353CC}">
                <c16:uniqueId val="{00000080-6799-4627-BE3B-B276A1C2FB94}"/>
              </c:ext>
            </c:extLst>
          </c:dPt>
          <c:dPt>
            <c:idx val="2"/>
            <c:bubble3D val="0"/>
            <c:spPr>
              <a:noFill/>
              <a:ln w="9525">
                <a:noFill/>
              </a:ln>
              <a:effectLst/>
            </c:spPr>
            <c:extLst>
              <c:ext xmlns:c16="http://schemas.microsoft.com/office/drawing/2014/chart" uri="{C3380CC4-5D6E-409C-BE32-E72D297353CC}">
                <c16:uniqueId val="{00000082-6799-4627-BE3B-B276A1C2FB94}"/>
              </c:ext>
            </c:extLst>
          </c:dPt>
          <c:dPt>
            <c:idx val="3"/>
            <c:bubble3D val="0"/>
            <c:spPr>
              <a:noFill/>
              <a:ln w="9525">
                <a:noFill/>
              </a:ln>
              <a:effectLst/>
            </c:spPr>
            <c:extLst>
              <c:ext xmlns:c16="http://schemas.microsoft.com/office/drawing/2014/chart" uri="{C3380CC4-5D6E-409C-BE32-E72D297353CC}">
                <c16:uniqueId val="{00000084-6799-4627-BE3B-B276A1C2FB94}"/>
              </c:ext>
            </c:extLst>
          </c:dPt>
          <c:dPt>
            <c:idx val="4"/>
            <c:bubble3D val="0"/>
            <c:spPr>
              <a:noFill/>
              <a:ln w="9525">
                <a:noFill/>
              </a:ln>
              <a:effectLst/>
            </c:spPr>
            <c:extLst>
              <c:ext xmlns:c16="http://schemas.microsoft.com/office/drawing/2014/chart" uri="{C3380CC4-5D6E-409C-BE32-E72D297353CC}">
                <c16:uniqueId val="{00000086-6799-4627-BE3B-B276A1C2FB94}"/>
              </c:ext>
            </c:extLst>
          </c:dPt>
          <c:dPt>
            <c:idx val="5"/>
            <c:bubble3D val="0"/>
            <c:spPr>
              <a:noFill/>
              <a:ln w="9525">
                <a:noFill/>
              </a:ln>
              <a:effectLst/>
            </c:spPr>
            <c:extLst>
              <c:ext xmlns:c16="http://schemas.microsoft.com/office/drawing/2014/chart" uri="{C3380CC4-5D6E-409C-BE32-E72D297353CC}">
                <c16:uniqueId val="{00000088-6799-4627-BE3B-B276A1C2FB94}"/>
              </c:ext>
            </c:extLst>
          </c:dPt>
          <c:dPt>
            <c:idx val="6"/>
            <c:bubble3D val="0"/>
            <c:spPr>
              <a:noFill/>
              <a:ln w="9525">
                <a:noFill/>
              </a:ln>
              <a:effectLst/>
            </c:spPr>
            <c:extLst>
              <c:ext xmlns:c16="http://schemas.microsoft.com/office/drawing/2014/chart" uri="{C3380CC4-5D6E-409C-BE32-E72D297353CC}">
                <c16:uniqueId val="{0000008A-6799-4627-BE3B-B276A1C2FB94}"/>
              </c:ext>
            </c:extLst>
          </c:dPt>
          <c:dPt>
            <c:idx val="7"/>
            <c:bubble3D val="0"/>
            <c:spPr>
              <a:noFill/>
              <a:ln w="9525">
                <a:noFill/>
              </a:ln>
              <a:effectLst/>
            </c:spPr>
            <c:extLst>
              <c:ext xmlns:c16="http://schemas.microsoft.com/office/drawing/2014/chart" uri="{C3380CC4-5D6E-409C-BE32-E72D297353CC}">
                <c16:uniqueId val="{0000008C-6799-4627-BE3B-B276A1C2FB94}"/>
              </c:ext>
            </c:extLst>
          </c:dPt>
          <c:dPt>
            <c:idx val="8"/>
            <c:bubble3D val="0"/>
            <c:spPr>
              <a:noFill/>
              <a:ln w="9525">
                <a:noFill/>
              </a:ln>
              <a:effectLst/>
            </c:spPr>
            <c:extLst>
              <c:ext xmlns:c16="http://schemas.microsoft.com/office/drawing/2014/chart" uri="{C3380CC4-5D6E-409C-BE32-E72D297353CC}">
                <c16:uniqueId val="{0000008E-6799-4627-BE3B-B276A1C2FB94}"/>
              </c:ext>
            </c:extLst>
          </c:dPt>
          <c:dPt>
            <c:idx val="9"/>
            <c:bubble3D val="0"/>
            <c:spPr>
              <a:noFill/>
              <a:ln w="9525">
                <a:noFill/>
              </a:ln>
              <a:effectLst/>
            </c:spPr>
            <c:extLst>
              <c:ext xmlns:c16="http://schemas.microsoft.com/office/drawing/2014/chart" uri="{C3380CC4-5D6E-409C-BE32-E72D297353CC}">
                <c16:uniqueId val="{00000090-6799-4627-BE3B-B276A1C2FB94}"/>
              </c:ext>
            </c:extLst>
          </c:dPt>
          <c:dPt>
            <c:idx val="10"/>
            <c:bubble3D val="0"/>
            <c:spPr>
              <a:noFill/>
              <a:ln w="9525">
                <a:noFill/>
              </a:ln>
              <a:effectLst/>
            </c:spPr>
            <c:extLst>
              <c:ext xmlns:c16="http://schemas.microsoft.com/office/drawing/2014/chart" uri="{C3380CC4-5D6E-409C-BE32-E72D297353CC}">
                <c16:uniqueId val="{00000092-6799-4627-BE3B-B276A1C2FB94}"/>
              </c:ext>
            </c:extLst>
          </c:dPt>
          <c:dPt>
            <c:idx val="11"/>
            <c:bubble3D val="0"/>
            <c:spPr>
              <a:noFill/>
              <a:ln w="9525">
                <a:noFill/>
              </a:ln>
              <a:effectLst/>
            </c:spPr>
            <c:extLst>
              <c:ext xmlns:c16="http://schemas.microsoft.com/office/drawing/2014/chart" uri="{C3380CC4-5D6E-409C-BE32-E72D297353CC}">
                <c16:uniqueId val="{00000094-6799-4627-BE3B-B276A1C2FB94}"/>
              </c:ext>
            </c:extLst>
          </c:dPt>
          <c:val>
            <c:numRef>
              <c:f>Calculations!$AC$43:$AC$54</c:f>
              <c:numCache>
                <c:formatCode>General</c:formatCode>
                <c:ptCount val="12"/>
                <c:pt idx="0">
                  <c:v>1</c:v>
                </c:pt>
                <c:pt idx="1">
                  <c:v>1</c:v>
                </c:pt>
                <c:pt idx="2">
                  <c:v>1</c:v>
                </c:pt>
                <c:pt idx="3">
                  <c:v>1</c:v>
                </c:pt>
                <c:pt idx="4">
                  <c:v>1</c:v>
                </c:pt>
                <c:pt idx="5">
                  <c:v>1</c:v>
                </c:pt>
                <c:pt idx="6">
                  <c:v>1</c:v>
                </c:pt>
                <c:pt idx="7">
                  <c:v>1</c:v>
                </c:pt>
                <c:pt idx="8">
                  <c:v>1</c:v>
                </c:pt>
                <c:pt idx="9">
                  <c:v>1</c:v>
                </c:pt>
                <c:pt idx="10">
                  <c:v>1</c:v>
                </c:pt>
                <c:pt idx="11" formatCode="0">
                  <c:v>1</c:v>
                </c:pt>
              </c:numCache>
            </c:numRef>
          </c:val>
          <c:extLst>
            <c:ext xmlns:c16="http://schemas.microsoft.com/office/drawing/2014/chart" uri="{C3380CC4-5D6E-409C-BE32-E72D297353CC}">
              <c16:uniqueId val="{00000095-6799-4627-BE3B-B276A1C2FB94}"/>
            </c:ext>
          </c:extLst>
        </c:ser>
        <c:dLbls>
          <c:showLegendKey val="0"/>
          <c:showVal val="0"/>
          <c:showCatName val="0"/>
          <c:showSerName val="0"/>
          <c:showPercent val="0"/>
          <c:showBubbleSize val="0"/>
          <c:showLeaderLines val="1"/>
        </c:dLbls>
        <c:firstSliceAng val="0"/>
        <c:holeSize val="0"/>
      </c:doughnutChart>
      <c:scatterChart>
        <c:scatterStyle val="lineMarker"/>
        <c:varyColors val="0"/>
        <c:ser>
          <c:idx val="9"/>
          <c:order val="6"/>
          <c:tx>
            <c:strRef>
              <c:f>Calculations!$AE$42</c:f>
              <c:strCache>
                <c:ptCount val="1"/>
                <c:pt idx="0">
                  <c:v>heading</c:v>
                </c:pt>
              </c:strCache>
            </c:strRef>
          </c:tx>
          <c:spPr>
            <a:ln w="28575" cap="rnd">
              <a:noFill/>
              <a:round/>
            </a:ln>
            <a:effectLst/>
          </c:spPr>
          <c:marker>
            <c:symbol val="none"/>
          </c:marker>
          <c:dLbls>
            <c:dLbl>
              <c:idx val="0"/>
              <c:tx>
                <c:rich>
                  <a:bodyPr/>
                  <a:lstStyle/>
                  <a:p>
                    <a:fld id="{7DADED66-5964-4120-A403-1E4140B57F97}" type="CELLRANGE">
                      <a:rPr lang="en-US"/>
                      <a:pPr/>
                      <a:t>[CELLRANGE]</a:t>
                    </a:fld>
                    <a:endParaRPr lang="en-GB"/>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96-6799-4627-BE3B-B276A1C2FB94}"/>
                </c:ext>
              </c:extLst>
            </c:dLbl>
            <c:dLbl>
              <c:idx val="1"/>
              <c:tx>
                <c:rich>
                  <a:bodyPr/>
                  <a:lstStyle/>
                  <a:p>
                    <a:fld id="{69DB60A7-79AA-48CA-B721-B2D6775F3CFD}" type="CELLRANGE">
                      <a:rPr lang="en-US"/>
                      <a:pPr/>
                      <a:t>[CELLRANGE]</a:t>
                    </a:fld>
                    <a:endParaRPr lang="en-GB"/>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97-6799-4627-BE3B-B276A1C2FB94}"/>
                </c:ext>
              </c:extLst>
            </c:dLbl>
            <c:dLbl>
              <c:idx val="2"/>
              <c:tx>
                <c:rich>
                  <a:bodyPr/>
                  <a:lstStyle/>
                  <a:p>
                    <a:fld id="{6FC8C6E1-A771-43A0-9732-5053150D7745}" type="CELLRANGE">
                      <a:rPr lang="en-US"/>
                      <a:pPr/>
                      <a:t>[CELLRANGE]</a:t>
                    </a:fld>
                    <a:endParaRPr lang="en-GB"/>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98-6799-4627-BE3B-B276A1C2FB94}"/>
                </c:ext>
              </c:extLst>
            </c:dLbl>
            <c:dLbl>
              <c:idx val="3"/>
              <c:tx>
                <c:rich>
                  <a:bodyPr/>
                  <a:lstStyle/>
                  <a:p>
                    <a:fld id="{D0497443-6F05-4676-A6C7-8B1F55B12246}" type="CELLRANGE">
                      <a:rPr lang="en-US"/>
                      <a:pPr/>
                      <a:t>[CELLRANGE]</a:t>
                    </a:fld>
                    <a:endParaRPr lang="en-GB"/>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99-6799-4627-BE3B-B276A1C2FB94}"/>
                </c:ext>
              </c:extLst>
            </c:dLbl>
            <c:dLbl>
              <c:idx val="4"/>
              <c:tx>
                <c:rich>
                  <a:bodyPr/>
                  <a:lstStyle/>
                  <a:p>
                    <a:fld id="{4A477063-35D6-448F-B5A6-AF27C121B79B}" type="CELLRANGE">
                      <a:rPr lang="en-US"/>
                      <a:pPr/>
                      <a:t>[CELLRANGE]</a:t>
                    </a:fld>
                    <a:endParaRPr lang="en-GB"/>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9A-6799-4627-BE3B-B276A1C2FB94}"/>
                </c:ext>
              </c:extLst>
            </c:dLbl>
            <c:dLbl>
              <c:idx val="5"/>
              <c:tx>
                <c:rich>
                  <a:bodyPr/>
                  <a:lstStyle/>
                  <a:p>
                    <a:fld id="{D86CA3DA-2AFD-45F3-9F94-9400B792D287}" type="CELLRANGE">
                      <a:rPr lang="en-US"/>
                      <a:pPr/>
                      <a:t>[CELLRANGE]</a:t>
                    </a:fld>
                    <a:endParaRPr lang="en-GB"/>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9B-6799-4627-BE3B-B276A1C2FB94}"/>
                </c:ext>
              </c:extLst>
            </c:dLbl>
            <c:dLbl>
              <c:idx val="6"/>
              <c:tx>
                <c:rich>
                  <a:bodyPr/>
                  <a:lstStyle/>
                  <a:p>
                    <a:fld id="{9469BC5F-E1A8-4B13-8B92-9A433A93EA5D}" type="CELLRANGE">
                      <a:rPr lang="en-US"/>
                      <a:pPr/>
                      <a:t>[CELLRANGE]</a:t>
                    </a:fld>
                    <a:endParaRPr lang="en-GB"/>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9C-6799-4627-BE3B-B276A1C2FB94}"/>
                </c:ext>
              </c:extLst>
            </c:dLbl>
            <c:dLbl>
              <c:idx val="7"/>
              <c:tx>
                <c:rich>
                  <a:bodyPr/>
                  <a:lstStyle/>
                  <a:p>
                    <a:fld id="{58A624D0-6B99-44CF-886D-01CCB18F450E}" type="CELLRANGE">
                      <a:rPr lang="en-US"/>
                      <a:pPr/>
                      <a:t>[CELLRANGE]</a:t>
                    </a:fld>
                    <a:endParaRPr lang="en-GB"/>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9D-6799-4627-BE3B-B276A1C2FB94}"/>
                </c:ext>
              </c:extLst>
            </c:dLbl>
            <c:dLbl>
              <c:idx val="8"/>
              <c:tx>
                <c:rich>
                  <a:bodyPr/>
                  <a:lstStyle/>
                  <a:p>
                    <a:fld id="{CE949249-927A-4B68-AADA-965C8DC593A4}" type="CELLRANGE">
                      <a:rPr lang="en-US"/>
                      <a:pPr/>
                      <a:t>[CELLRANGE]</a:t>
                    </a:fld>
                    <a:endParaRPr lang="en-GB"/>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9E-6799-4627-BE3B-B276A1C2FB94}"/>
                </c:ext>
              </c:extLst>
            </c:dLbl>
            <c:dLbl>
              <c:idx val="9"/>
              <c:tx>
                <c:rich>
                  <a:bodyPr/>
                  <a:lstStyle/>
                  <a:p>
                    <a:fld id="{0F231C7E-4797-458C-A3D4-07B0DDB98C7F}" type="CELLRANGE">
                      <a:rPr lang="en-US"/>
                      <a:pPr/>
                      <a:t>[CELLRANGE]</a:t>
                    </a:fld>
                    <a:endParaRPr lang="en-GB"/>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9F-6799-4627-BE3B-B276A1C2FB94}"/>
                </c:ext>
              </c:extLst>
            </c:dLbl>
            <c:dLbl>
              <c:idx val="10"/>
              <c:tx>
                <c:rich>
                  <a:bodyPr/>
                  <a:lstStyle/>
                  <a:p>
                    <a:fld id="{F4F2E848-EF05-4C1B-90D4-FC7374BCA82E}" type="CELLRANGE">
                      <a:rPr lang="en-US"/>
                      <a:pPr/>
                      <a:t>[CELLRANGE]</a:t>
                    </a:fld>
                    <a:endParaRPr lang="en-GB"/>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A0-6799-4627-BE3B-B276A1C2FB94}"/>
                </c:ext>
              </c:extLst>
            </c:dLbl>
            <c:dLbl>
              <c:idx val="11"/>
              <c:tx>
                <c:rich>
                  <a:bodyPr/>
                  <a:lstStyle/>
                  <a:p>
                    <a:fld id="{40FE9165-0CD5-4ECB-B4D9-0EADB7A8A6A7}" type="CELLRANGE">
                      <a:rPr lang="en-US"/>
                      <a:pPr/>
                      <a:t>[CELLRANGE]</a:t>
                    </a:fld>
                    <a:endParaRPr lang="en-GB"/>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A1-6799-4627-BE3B-B276A1C2FB94}"/>
                </c:ext>
              </c:extLst>
            </c:dLbl>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dLblPos val="ct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xVal>
            <c:numRef>
              <c:f>Calculations!$AD$43:$AD$54</c:f>
              <c:numCache>
                <c:formatCode>0.00</c:formatCode>
                <c:ptCount val="12"/>
                <c:pt idx="0">
                  <c:v>14.999999999999998</c:v>
                </c:pt>
                <c:pt idx="1">
                  <c:v>25.980762113533157</c:v>
                </c:pt>
                <c:pt idx="2">
                  <c:v>30</c:v>
                </c:pt>
                <c:pt idx="3">
                  <c:v>25.98076211353316</c:v>
                </c:pt>
                <c:pt idx="4">
                  <c:v>14.999999999999998</c:v>
                </c:pt>
                <c:pt idx="5">
                  <c:v>3.67544536472586E-15</c:v>
                </c:pt>
                <c:pt idx="6">
                  <c:v>-15.000000000000004</c:v>
                </c:pt>
                <c:pt idx="7">
                  <c:v>-25.980762113533153</c:v>
                </c:pt>
                <c:pt idx="8">
                  <c:v>-30</c:v>
                </c:pt>
                <c:pt idx="9">
                  <c:v>-25.980762113533157</c:v>
                </c:pt>
                <c:pt idx="10">
                  <c:v>-15.000000000000014</c:v>
                </c:pt>
                <c:pt idx="11">
                  <c:v>-7.3508907294517201E-15</c:v>
                </c:pt>
              </c:numCache>
            </c:numRef>
          </c:xVal>
          <c:yVal>
            <c:numRef>
              <c:f>Calculations!$AE$43:$AE$54</c:f>
              <c:numCache>
                <c:formatCode>0.00</c:formatCode>
                <c:ptCount val="12"/>
                <c:pt idx="0">
                  <c:v>25.98076211353316</c:v>
                </c:pt>
                <c:pt idx="1">
                  <c:v>15.000000000000004</c:v>
                </c:pt>
                <c:pt idx="2">
                  <c:v>1.83772268236293E-15</c:v>
                </c:pt>
                <c:pt idx="3">
                  <c:v>-14.999999999999993</c:v>
                </c:pt>
                <c:pt idx="4">
                  <c:v>-25.98076211353316</c:v>
                </c:pt>
                <c:pt idx="5">
                  <c:v>-30</c:v>
                </c:pt>
                <c:pt idx="6">
                  <c:v>-25.980762113533157</c:v>
                </c:pt>
                <c:pt idx="7">
                  <c:v>-15.000000000000014</c:v>
                </c:pt>
                <c:pt idx="8">
                  <c:v>-5.51316804708879E-15</c:v>
                </c:pt>
                <c:pt idx="9">
                  <c:v>15.000000000000004</c:v>
                </c:pt>
                <c:pt idx="10">
                  <c:v>25.980762113533153</c:v>
                </c:pt>
                <c:pt idx="11">
                  <c:v>30</c:v>
                </c:pt>
              </c:numCache>
            </c:numRef>
          </c:yVal>
          <c:smooth val="0"/>
          <c:extLst>
            <c:ext xmlns:c15="http://schemas.microsoft.com/office/drawing/2012/chart" uri="{02D57815-91ED-43cb-92C2-25804820EDAC}">
              <c15:datalabelsRange>
                <c15:f>Calculations!$AF$43:$AF$54</c15:f>
                <c15:dlblRangeCache>
                  <c:ptCount val="12"/>
                  <c:pt idx="0">
                    <c:v>30°</c:v>
                  </c:pt>
                  <c:pt idx="1">
                    <c:v>60°</c:v>
                  </c:pt>
                  <c:pt idx="2">
                    <c:v>Beam seas
from SB</c:v>
                  </c:pt>
                  <c:pt idx="3">
                    <c:v>120°</c:v>
                  </c:pt>
                  <c:pt idx="4">
                    <c:v>150°</c:v>
                  </c:pt>
                  <c:pt idx="5">
                    <c:v>Following
seas</c:v>
                  </c:pt>
                  <c:pt idx="6">
                    <c:v>210°</c:v>
                  </c:pt>
                  <c:pt idx="7">
                    <c:v>240°</c:v>
                  </c:pt>
                  <c:pt idx="8">
                    <c:v>Beam seas
from PS</c:v>
                  </c:pt>
                  <c:pt idx="9">
                    <c:v>300°</c:v>
                  </c:pt>
                  <c:pt idx="10">
                    <c:v>330°</c:v>
                  </c:pt>
                  <c:pt idx="11">
                    <c:v>Head
seas</c:v>
                  </c:pt>
                </c15:dlblRangeCache>
              </c15:datalabelsRange>
            </c:ext>
            <c:ext xmlns:c16="http://schemas.microsoft.com/office/drawing/2014/chart" uri="{C3380CC4-5D6E-409C-BE32-E72D297353CC}">
              <c16:uniqueId val="{000000A2-6799-4627-BE3B-B276A1C2FB94}"/>
            </c:ext>
          </c:extLst>
        </c:ser>
        <c:ser>
          <c:idx val="10"/>
          <c:order val="7"/>
          <c:tx>
            <c:strRef>
              <c:f>Calculations!$AH$42</c:f>
              <c:strCache>
                <c:ptCount val="1"/>
                <c:pt idx="0">
                  <c:v>speed</c:v>
                </c:pt>
              </c:strCache>
            </c:strRef>
          </c:tx>
          <c:spPr>
            <a:ln w="25400" cap="rnd">
              <a:noFill/>
              <a:round/>
            </a:ln>
            <a:effectLst/>
          </c:spPr>
          <c:marker>
            <c:symbol val="none"/>
          </c:marker>
          <c:dLbls>
            <c:dLbl>
              <c:idx val="0"/>
              <c:tx>
                <c:rich>
                  <a:bodyPr/>
                  <a:lstStyle/>
                  <a:p>
                    <a:fld id="{A23A3D16-FBD8-4836-9FF0-C2889B760E32}" type="CELLRANGE">
                      <a:rPr lang="en-US"/>
                      <a:pPr/>
                      <a:t>[CELLRANGE]</a:t>
                    </a:fld>
                    <a:endParaRPr lang="en-GB"/>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A3-6799-4627-BE3B-B276A1C2FB94}"/>
                </c:ext>
              </c:extLst>
            </c:dLbl>
            <c:dLbl>
              <c:idx val="1"/>
              <c:tx>
                <c:rich>
                  <a:bodyPr/>
                  <a:lstStyle/>
                  <a:p>
                    <a:fld id="{D30793ED-E8D9-493C-8ABF-9CF0C0F65A17}" type="CELLRANGE">
                      <a:rPr lang="en-US"/>
                      <a:pPr/>
                      <a:t>[CELLRANGE]</a:t>
                    </a:fld>
                    <a:endParaRPr lang="en-GB"/>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A4-6799-4627-BE3B-B276A1C2FB94}"/>
                </c:ext>
              </c:extLst>
            </c:dLbl>
            <c:dLbl>
              <c:idx val="2"/>
              <c:tx>
                <c:rich>
                  <a:bodyPr/>
                  <a:lstStyle/>
                  <a:p>
                    <a:fld id="{19B4488E-0D9F-4B67-8460-0995D483237D}" type="CELLRANGE">
                      <a:rPr lang="en-US"/>
                      <a:pPr/>
                      <a:t>[CELLRANGE]</a:t>
                    </a:fld>
                    <a:endParaRPr lang="en-GB"/>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A5-6799-4627-BE3B-B276A1C2FB94}"/>
                </c:ext>
              </c:extLst>
            </c:dLbl>
            <c:dLbl>
              <c:idx val="3"/>
              <c:tx>
                <c:rich>
                  <a:bodyPr/>
                  <a:lstStyle/>
                  <a:p>
                    <a:fld id="{A4EDF38E-8FEC-486A-A447-EEBC90CD8FE2}" type="CELLRANGE">
                      <a:rPr lang="en-US"/>
                      <a:pPr/>
                      <a:t>[CELLRANGE]</a:t>
                    </a:fld>
                    <a:endParaRPr lang="en-GB"/>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A6-6799-4627-BE3B-B276A1C2FB94}"/>
                </c:ext>
              </c:extLst>
            </c:dLbl>
            <c:dLbl>
              <c:idx val="4"/>
              <c:tx>
                <c:rich>
                  <a:bodyPr/>
                  <a:lstStyle/>
                  <a:p>
                    <a:fld id="{F4474B7D-02F3-4641-BED2-4B0D02209451}" type="CELLRANGE">
                      <a:rPr lang="en-US"/>
                      <a:pPr/>
                      <a:t>[CELLRANGE]</a:t>
                    </a:fld>
                    <a:endParaRPr lang="en-GB"/>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A7-6799-4627-BE3B-B276A1C2FB94}"/>
                </c:ext>
              </c:extLst>
            </c:dLbl>
            <c:dLbl>
              <c:idx val="5"/>
              <c:tx>
                <c:rich>
                  <a:bodyPr/>
                  <a:lstStyle/>
                  <a:p>
                    <a:fld id="{35D8D395-DA2B-46EC-AC4E-CE1D8B38AC6D}" type="CELLRANGE">
                      <a:rPr lang="en-US"/>
                      <a:pPr/>
                      <a:t>[CELLRANGE]</a:t>
                    </a:fld>
                    <a:endParaRPr lang="en-GB"/>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A8-6799-4627-BE3B-B276A1C2FB94}"/>
                </c:ext>
              </c:extLst>
            </c:dLbl>
            <c:spPr>
              <a:solidFill>
                <a:srgbClr val="FFFFFF">
                  <a:alpha val="50196"/>
                </a:srgbClr>
              </a:solid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ct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xVal>
            <c:numRef>
              <c:f>Calculations!$AG$43:$AG$48</c:f>
              <c:numCache>
                <c:formatCode>General</c:formatCode>
                <c:ptCount val="6"/>
                <c:pt idx="0">
                  <c:v>0</c:v>
                </c:pt>
                <c:pt idx="1">
                  <c:v>0</c:v>
                </c:pt>
                <c:pt idx="2">
                  <c:v>0</c:v>
                </c:pt>
                <c:pt idx="3">
                  <c:v>0</c:v>
                </c:pt>
                <c:pt idx="4">
                  <c:v>0</c:v>
                </c:pt>
                <c:pt idx="5">
                  <c:v>0</c:v>
                </c:pt>
              </c:numCache>
            </c:numRef>
          </c:xVal>
          <c:yVal>
            <c:numRef>
              <c:f>Calculations!$AH$43:$AH$48</c:f>
              <c:numCache>
                <c:formatCode>General</c:formatCode>
                <c:ptCount val="6"/>
                <c:pt idx="0">
                  <c:v>0</c:v>
                </c:pt>
                <c:pt idx="1">
                  <c:v>5</c:v>
                </c:pt>
                <c:pt idx="2">
                  <c:v>10</c:v>
                </c:pt>
                <c:pt idx="3">
                  <c:v>15</c:v>
                </c:pt>
                <c:pt idx="4">
                  <c:v>20</c:v>
                </c:pt>
                <c:pt idx="5">
                  <c:v>25</c:v>
                </c:pt>
              </c:numCache>
            </c:numRef>
          </c:yVal>
          <c:smooth val="0"/>
          <c:extLst>
            <c:ext xmlns:c15="http://schemas.microsoft.com/office/drawing/2012/chart" uri="{02D57815-91ED-43cb-92C2-25804820EDAC}">
              <c15:datalabelsRange>
                <c15:f>Calculations!$AI$43:$AI$48</c15:f>
                <c15:dlblRangeCache>
                  <c:ptCount val="6"/>
                  <c:pt idx="0">
                    <c:v>0 kn</c:v>
                  </c:pt>
                  <c:pt idx="1">
                    <c:v>5 kn</c:v>
                  </c:pt>
                  <c:pt idx="2">
                    <c:v>10 kn</c:v>
                  </c:pt>
                  <c:pt idx="3">
                    <c:v>15 kn</c:v>
                  </c:pt>
                  <c:pt idx="4">
                    <c:v>20 kn</c:v>
                  </c:pt>
                  <c:pt idx="5">
                    <c:v>25 kn</c:v>
                  </c:pt>
                </c15:dlblRangeCache>
              </c15:datalabelsRange>
            </c:ext>
            <c:ext xmlns:c16="http://schemas.microsoft.com/office/drawing/2014/chart" uri="{C3380CC4-5D6E-409C-BE32-E72D297353CC}">
              <c16:uniqueId val="{000000A9-6799-4627-BE3B-B276A1C2FB94}"/>
            </c:ext>
          </c:extLst>
        </c:ser>
        <c:ser>
          <c:idx val="6"/>
          <c:order val="8"/>
          <c:tx>
            <c:strRef>
              <c:f>Calculations!$AK$42</c:f>
              <c:strCache>
                <c:ptCount val="1"/>
                <c:pt idx="0">
                  <c:v>Wave length = Ship length</c:v>
                </c:pt>
              </c:strCache>
            </c:strRef>
          </c:tx>
          <c:spPr>
            <a:ln w="25400" cap="rnd">
              <a:solidFill>
                <a:srgbClr val="00B0F0"/>
              </a:solidFill>
              <a:prstDash val="sysDash"/>
              <a:round/>
            </a:ln>
            <a:effectLst/>
          </c:spPr>
          <c:marker>
            <c:symbol val="none"/>
          </c:marker>
          <c:xVal>
            <c:numRef>
              <c:f>Calculations!$AJ$43:$AJ$53</c:f>
              <c:numCache>
                <c:formatCode>0.0</c:formatCode>
                <c:ptCount val="11"/>
                <c:pt idx="0">
                  <c:v>0</c:v>
                </c:pt>
                <c:pt idx="1">
                  <c:v>15.123849418041663</c:v>
                </c:pt>
                <c:pt idx="3">
                  <c:v>0</c:v>
                </c:pt>
                <c:pt idx="4">
                  <c:v>15.123849418041665</c:v>
                </c:pt>
                <c:pt idx="6">
                  <c:v>0</c:v>
                </c:pt>
                <c:pt idx="7">
                  <c:v>-15.123849418041663</c:v>
                </c:pt>
                <c:pt idx="9">
                  <c:v>0</c:v>
                </c:pt>
                <c:pt idx="10">
                  <c:v>-15.123849418041665</c:v>
                </c:pt>
              </c:numCache>
            </c:numRef>
          </c:xVal>
          <c:yVal>
            <c:numRef>
              <c:f>Calculations!$AK$43:$AK$53</c:f>
              <c:numCache>
                <c:formatCode>0.0</c:formatCode>
                <c:ptCount val="11"/>
                <c:pt idx="0">
                  <c:v>0</c:v>
                </c:pt>
                <c:pt idx="1">
                  <c:v>19.906510964516126</c:v>
                </c:pt>
                <c:pt idx="3">
                  <c:v>0</c:v>
                </c:pt>
                <c:pt idx="4">
                  <c:v>-19.906510964516126</c:v>
                </c:pt>
                <c:pt idx="6">
                  <c:v>0</c:v>
                </c:pt>
                <c:pt idx="7">
                  <c:v>19.906510964516126</c:v>
                </c:pt>
                <c:pt idx="9">
                  <c:v>0</c:v>
                </c:pt>
                <c:pt idx="10">
                  <c:v>-19.906510964516126</c:v>
                </c:pt>
              </c:numCache>
            </c:numRef>
          </c:yVal>
          <c:smooth val="0"/>
          <c:extLst>
            <c:ext xmlns:c16="http://schemas.microsoft.com/office/drawing/2014/chart" uri="{C3380CC4-5D6E-409C-BE32-E72D297353CC}">
              <c16:uniqueId val="{000000AA-6799-4627-BE3B-B276A1C2FB94}"/>
            </c:ext>
          </c:extLst>
        </c:ser>
        <c:ser>
          <c:idx val="8"/>
          <c:order val="9"/>
          <c:tx>
            <c:strRef>
              <c:f>Calculations!$AM$42</c:f>
              <c:strCache>
                <c:ptCount val="1"/>
                <c:pt idx="0">
                  <c:v>Roll period = 2 x Wave enc. period</c:v>
                </c:pt>
              </c:strCache>
            </c:strRef>
          </c:tx>
          <c:spPr>
            <a:ln w="25400" cap="rnd">
              <a:solidFill>
                <a:srgbClr val="FF0000"/>
              </a:solidFill>
              <a:prstDash val="sysDash"/>
              <a:round/>
            </a:ln>
            <a:effectLst/>
          </c:spPr>
          <c:marker>
            <c:symbol val="none"/>
          </c:marker>
          <c:xVal>
            <c:numRef>
              <c:f>Calculations!$AN$203:$AN$204</c:f>
              <c:numCache>
                <c:formatCode>0.0</c:formatCode>
                <c:ptCount val="2"/>
                <c:pt idx="0">
                  <c:v>-22.823243896970652</c:v>
                </c:pt>
                <c:pt idx="1">
                  <c:v>22.823243896970652</c:v>
                </c:pt>
              </c:numCache>
            </c:numRef>
          </c:xVal>
          <c:yVal>
            <c:numRef>
              <c:f>Calculations!$AO$203:$AO$204</c:f>
              <c:numCache>
                <c:formatCode>0.0</c:formatCode>
                <c:ptCount val="2"/>
                <c:pt idx="0">
                  <c:v>-9.8138398235294204</c:v>
                </c:pt>
                <c:pt idx="1">
                  <c:v>-9.8138398235294204</c:v>
                </c:pt>
              </c:numCache>
            </c:numRef>
          </c:yVal>
          <c:smooth val="0"/>
          <c:extLst>
            <c:ext xmlns:c16="http://schemas.microsoft.com/office/drawing/2014/chart" uri="{C3380CC4-5D6E-409C-BE32-E72D297353CC}">
              <c16:uniqueId val="{000000AB-6799-4627-BE3B-B276A1C2FB94}"/>
            </c:ext>
          </c:extLst>
        </c:ser>
        <c:ser>
          <c:idx val="12"/>
          <c:order val="10"/>
          <c:tx>
            <c:strRef>
              <c:f>Calculations!$AQ$42</c:f>
              <c:strCache>
                <c:ptCount val="1"/>
                <c:pt idx="0">
                  <c:v>Roll period = Wave enc. period</c:v>
                </c:pt>
              </c:strCache>
            </c:strRef>
          </c:tx>
          <c:spPr>
            <a:ln w="25400" cap="rnd">
              <a:solidFill>
                <a:schemeClr val="accent2"/>
              </a:solidFill>
              <a:prstDash val="sysDash"/>
              <a:round/>
            </a:ln>
            <a:effectLst/>
          </c:spPr>
          <c:marker>
            <c:symbol val="none"/>
          </c:marker>
          <c:xVal>
            <c:numRef>
              <c:f>Calculations!$AR$203:$AR$204</c:f>
              <c:numCache>
                <c:formatCode>0.0</c:formatCode>
                <c:ptCount val="2"/>
                <c:pt idx="0">
                  <c:v>-7.2070328209161536</c:v>
                </c:pt>
                <c:pt idx="1">
                  <c:v>7.2070328209161536</c:v>
                </c:pt>
              </c:numCache>
            </c:numRef>
          </c:xVal>
          <c:yVal>
            <c:numRef>
              <c:f>Calculations!$AS$203:$AS$204</c:f>
              <c:numCache>
                <c:formatCode>0.0</c:formatCode>
                <c:ptCount val="2"/>
                <c:pt idx="0">
                  <c:v>-23.775419911764708</c:v>
                </c:pt>
                <c:pt idx="1">
                  <c:v>-23.775419911764708</c:v>
                </c:pt>
              </c:numCache>
            </c:numRef>
          </c:yVal>
          <c:smooth val="0"/>
          <c:extLst>
            <c:ext xmlns:c16="http://schemas.microsoft.com/office/drawing/2014/chart" uri="{C3380CC4-5D6E-409C-BE32-E72D297353CC}">
              <c16:uniqueId val="{000000AC-6799-4627-BE3B-B276A1C2FB94}"/>
            </c:ext>
          </c:extLst>
        </c:ser>
        <c:ser>
          <c:idx val="13"/>
          <c:order val="11"/>
          <c:tx>
            <c:strRef>
              <c:f>Calculations!$AU$42</c:f>
              <c:strCache>
                <c:ptCount val="1"/>
                <c:pt idx="0">
                  <c:v>Risk area, Parametric roll**</c:v>
                </c:pt>
              </c:strCache>
            </c:strRef>
          </c:tx>
          <c:spPr>
            <a:ln w="25400" cap="rnd">
              <a:solidFill>
                <a:srgbClr val="FF0000"/>
              </a:solidFill>
              <a:round/>
            </a:ln>
            <a:effectLst/>
          </c:spPr>
          <c:marker>
            <c:symbol val="none"/>
          </c:marker>
          <c:xVal>
            <c:numRef>
              <c:f>Calculations!$AT$43:$AT$691</c:f>
              <c:numCache>
                <c:formatCode>0.0</c:formatCode>
                <c:ptCount val="649"/>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0.84640780441266616</c:v>
                </c:pt>
                <c:pt idx="18">
                  <c:v>1.2533548415635016</c:v>
                </c:pt>
                <c:pt idx="19">
                  <c:v>1.5729649301146755</c:v>
                </c:pt>
                <c:pt idx="20">
                  <c:v>1.8510448694914634</c:v>
                </c:pt>
                <c:pt idx="21">
                  <c:v>2.1041253934522697</c:v>
                </c:pt>
                <c:pt idx="22">
                  <c:v>2.340330822527164</c:v>
                </c:pt>
                <c:pt idx="23">
                  <c:v>2.5643286005055339</c:v>
                </c:pt>
                <c:pt idx="24">
                  <c:v>2.7790721669058316</c:v>
                </c:pt>
                <c:pt idx="25">
                  <c:v>2.9865584158644332</c:v>
                </c:pt>
                <c:pt idx="26">
                  <c:v>3.188204566659842</c:v>
                </c:pt>
                <c:pt idx="27">
                  <c:v>3.3850544561898372</c:v>
                </c:pt>
                <c:pt idx="28">
                  <c:v>3.577899818171363</c:v>
                </c:pt>
                <c:pt idx="29">
                  <c:v>3.7673556603233882</c:v>
                </c:pt>
                <c:pt idx="30">
                  <c:v>3.9539092502067716</c:v>
                </c:pt>
                <c:pt idx="31">
                  <c:v>4.1379531378896335</c:v>
                </c:pt>
                <c:pt idx="32">
                  <c:v>4.319808110190853</c:v>
                </c:pt>
                <c:pt idx="33">
                  <c:v>4.4654434882635119</c:v>
                </c:pt>
                <c:pt idx="34">
                  <c:v>4.600759957604831</c:v>
                </c:pt>
                <c:pt idx="35">
                  <c:v>4.7360764269461493</c:v>
                </c:pt>
                <c:pt idx="36">
                  <c:v>4.8713928962874675</c:v>
                </c:pt>
                <c:pt idx="37">
                  <c:v>5.0067093656287867</c:v>
                </c:pt>
                <c:pt idx="38">
                  <c:v>5.1420258349701049</c:v>
                </c:pt>
                <c:pt idx="39">
                  <c:v>5.2773423043114231</c:v>
                </c:pt>
                <c:pt idx="40">
                  <c:v>5.4126587736527423</c:v>
                </c:pt>
                <c:pt idx="41">
                  <c:v>5.5479752429940605</c:v>
                </c:pt>
                <c:pt idx="42">
                  <c:v>5.6832917123353788</c:v>
                </c:pt>
                <c:pt idx="43">
                  <c:v>5.8186081816766979</c:v>
                </c:pt>
                <c:pt idx="44">
                  <c:v>5.9539246510180162</c:v>
                </c:pt>
                <c:pt idx="45">
                  <c:v>6.0892411203593344</c:v>
                </c:pt>
                <c:pt idx="46">
                  <c:v>6.2245575897006535</c:v>
                </c:pt>
                <c:pt idx="47">
                  <c:v>6.3598740590419718</c:v>
                </c:pt>
                <c:pt idx="48">
                  <c:v>6.49519052838329</c:v>
                </c:pt>
                <c:pt idx="49">
                  <c:v>6.6305069977246092</c:v>
                </c:pt>
                <c:pt idx="50">
                  <c:v>6.7658234670659274</c:v>
                </c:pt>
                <c:pt idx="51">
                  <c:v>6.9011399364072457</c:v>
                </c:pt>
                <c:pt idx="52">
                  <c:v>7.0364564057485648</c:v>
                </c:pt>
                <c:pt idx="53">
                  <c:v>7.171772875089883</c:v>
                </c:pt>
                <c:pt idx="54">
                  <c:v>7.3070893444312013</c:v>
                </c:pt>
                <c:pt idx="55">
                  <c:v>7.4424058137725204</c:v>
                </c:pt>
                <c:pt idx="56">
                  <c:v>7.5777222831138387</c:v>
                </c:pt>
                <c:pt idx="57">
                  <c:v>7.7130387524551569</c:v>
                </c:pt>
                <c:pt idx="58">
                  <c:v>7.848355221796476</c:v>
                </c:pt>
                <c:pt idx="59">
                  <c:v>7.9836716911377943</c:v>
                </c:pt>
                <c:pt idx="60">
                  <c:v>8.1189881604791125</c:v>
                </c:pt>
                <c:pt idx="61">
                  <c:v>8.2543046298204317</c:v>
                </c:pt>
                <c:pt idx="62">
                  <c:v>8.3896210991617508</c:v>
                </c:pt>
                <c:pt idx="63">
                  <c:v>8.5249375685030682</c:v>
                </c:pt>
                <c:pt idx="64">
                  <c:v>8.6602540378443873</c:v>
                </c:pt>
                <c:pt idx="65">
                  <c:v>8.7955705071857064</c:v>
                </c:pt>
                <c:pt idx="66">
                  <c:v>8.9308869765270238</c:v>
                </c:pt>
                <c:pt idx="67">
                  <c:v>9.0662034458683429</c:v>
                </c:pt>
                <c:pt idx="68">
                  <c:v>9.2015199152096621</c:v>
                </c:pt>
                <c:pt idx="69">
                  <c:v>9.3368363845509794</c:v>
                </c:pt>
                <c:pt idx="70">
                  <c:v>9.4721528538922986</c:v>
                </c:pt>
                <c:pt idx="71">
                  <c:v>9.6074693232336177</c:v>
                </c:pt>
                <c:pt idx="72">
                  <c:v>9.742785792574935</c:v>
                </c:pt>
                <c:pt idx="73">
                  <c:v>9.8781022619162542</c:v>
                </c:pt>
                <c:pt idx="74">
                  <c:v>10.013418731257573</c:v>
                </c:pt>
                <c:pt idx="75">
                  <c:v>10.148735200598891</c:v>
                </c:pt>
                <c:pt idx="76">
                  <c:v>10.28405166994021</c:v>
                </c:pt>
                <c:pt idx="77">
                  <c:v>10.419368139281529</c:v>
                </c:pt>
                <c:pt idx="78">
                  <c:v>10.554684608622846</c:v>
                </c:pt>
                <c:pt idx="79">
                  <c:v>10.690001077964165</c:v>
                </c:pt>
                <c:pt idx="80">
                  <c:v>10.825317547305485</c:v>
                </c:pt>
                <c:pt idx="81">
                  <c:v>10.960634016646802</c:v>
                </c:pt>
                <c:pt idx="82">
                  <c:v>11.095950485988121</c:v>
                </c:pt>
                <c:pt idx="83">
                  <c:v>11.23126695532944</c:v>
                </c:pt>
                <c:pt idx="84">
                  <c:v>11.366583424670758</c:v>
                </c:pt>
                <c:pt idx="85">
                  <c:v>11.501899894012077</c:v>
                </c:pt>
                <c:pt idx="86">
                  <c:v>11.637216363353396</c:v>
                </c:pt>
                <c:pt idx="87">
                  <c:v>11.772532832694713</c:v>
                </c:pt>
                <c:pt idx="88">
                  <c:v>11.907849302036032</c:v>
                </c:pt>
                <c:pt idx="89">
                  <c:v>12.043165771377351</c:v>
                </c:pt>
                <c:pt idx="90">
                  <c:v>12.178482240718669</c:v>
                </c:pt>
                <c:pt idx="91">
                  <c:v>12.313798710059988</c:v>
                </c:pt>
                <c:pt idx="92">
                  <c:v>12.449115179401307</c:v>
                </c:pt>
                <c:pt idx="93">
                  <c:v>12.584431648742624</c:v>
                </c:pt>
                <c:pt idx="94">
                  <c:v>12.719748118083944</c:v>
                </c:pt>
                <c:pt idx="95">
                  <c:v>12.855064587425263</c:v>
                </c:pt>
                <c:pt idx="96">
                  <c:v>12.99038105676658</c:v>
                </c:pt>
                <c:pt idx="97">
                  <c:v>13.125697526107899</c:v>
                </c:pt>
                <c:pt idx="98">
                  <c:v>13.261013995449218</c:v>
                </c:pt>
                <c:pt idx="99">
                  <c:v>13.396330464790536</c:v>
                </c:pt>
                <c:pt idx="100">
                  <c:v>13.531646934131855</c:v>
                </c:pt>
                <c:pt idx="101">
                  <c:v>13.666963403473174</c:v>
                </c:pt>
                <c:pt idx="102">
                  <c:v>13.802279872814491</c:v>
                </c:pt>
                <c:pt idx="103">
                  <c:v>13.93759634215581</c:v>
                </c:pt>
                <c:pt idx="104">
                  <c:v>14.07291281149713</c:v>
                </c:pt>
                <c:pt idx="105">
                  <c:v>14.208229280838447</c:v>
                </c:pt>
                <c:pt idx="106">
                  <c:v>14.343545750179766</c:v>
                </c:pt>
                <c:pt idx="107">
                  <c:v>14.478862219521085</c:v>
                </c:pt>
                <c:pt idx="108">
                  <c:v>14.614178688862403</c:v>
                </c:pt>
                <c:pt idx="109">
                  <c:v>14.749495158203722</c:v>
                </c:pt>
                <c:pt idx="110">
                  <c:v>14.884811627545041</c:v>
                </c:pt>
                <c:pt idx="111">
                  <c:v>15.020128096886358</c:v>
                </c:pt>
                <c:pt idx="112">
                  <c:v>15.155444566227677</c:v>
                </c:pt>
                <c:pt idx="113">
                  <c:v>15.290761035568996</c:v>
                </c:pt>
                <c:pt idx="114">
                  <c:v>15.426077504910314</c:v>
                </c:pt>
                <c:pt idx="115">
                  <c:v>15.561393974251633</c:v>
                </c:pt>
                <c:pt idx="116">
                  <c:v>15.696710443592952</c:v>
                </c:pt>
                <c:pt idx="117">
                  <c:v>15.832026912934269</c:v>
                </c:pt>
                <c:pt idx="118">
                  <c:v>15.967343382275589</c:v>
                </c:pt>
                <c:pt idx="119">
                  <c:v>16.102659851616906</c:v>
                </c:pt>
                <c:pt idx="120">
                  <c:v>16.237976320958225</c:v>
                </c:pt>
                <c:pt idx="121">
                  <c:v>16.373292790299544</c:v>
                </c:pt>
                <c:pt idx="122">
                  <c:v>16.508609259640863</c:v>
                </c:pt>
                <c:pt idx="123">
                  <c:v>16.643925728982182</c:v>
                </c:pt>
                <c:pt idx="124">
                  <c:v>16.779242198323502</c:v>
                </c:pt>
                <c:pt idx="125">
                  <c:v>16.914558667664817</c:v>
                </c:pt>
                <c:pt idx="126">
                  <c:v>17.049875137006136</c:v>
                </c:pt>
                <c:pt idx="127">
                  <c:v>17.185191606347455</c:v>
                </c:pt>
                <c:pt idx="128">
                  <c:v>17.320508075688775</c:v>
                </c:pt>
                <c:pt idx="129">
                  <c:v>17.455824545030094</c:v>
                </c:pt>
                <c:pt idx="130">
                  <c:v>17.591141014371413</c:v>
                </c:pt>
                <c:pt idx="131">
                  <c:v>17.726457483712728</c:v>
                </c:pt>
                <c:pt idx="132">
                  <c:v>17.861773953054048</c:v>
                </c:pt>
                <c:pt idx="133">
                  <c:v>17.997090422395367</c:v>
                </c:pt>
                <c:pt idx="134">
                  <c:v>18.132406891736686</c:v>
                </c:pt>
                <c:pt idx="135">
                  <c:v>18.267723361078005</c:v>
                </c:pt>
                <c:pt idx="136">
                  <c:v>18.403039830419324</c:v>
                </c:pt>
                <c:pt idx="137">
                  <c:v>18.53835629976064</c:v>
                </c:pt>
                <c:pt idx="138">
                  <c:v>18.673672769101959</c:v>
                </c:pt>
                <c:pt idx="139">
                  <c:v>18.808989238443278</c:v>
                </c:pt>
                <c:pt idx="140">
                  <c:v>18.944305707784597</c:v>
                </c:pt>
                <c:pt idx="141">
                  <c:v>19.079622177125916</c:v>
                </c:pt>
                <c:pt idx="142">
                  <c:v>19.214938646467235</c:v>
                </c:pt>
                <c:pt idx="143">
                  <c:v>19.350255115808551</c:v>
                </c:pt>
                <c:pt idx="144">
                  <c:v>19.48557158514987</c:v>
                </c:pt>
                <c:pt idx="145">
                  <c:v>19.620888054491189</c:v>
                </c:pt>
                <c:pt idx="146">
                  <c:v>19.756204523832508</c:v>
                </c:pt>
                <c:pt idx="147">
                  <c:v>19.891520993173827</c:v>
                </c:pt>
                <c:pt idx="148">
                  <c:v>20.026837462515147</c:v>
                </c:pt>
                <c:pt idx="149">
                  <c:v>20.162153931856462</c:v>
                </c:pt>
                <c:pt idx="150">
                  <c:v>20.297470401197781</c:v>
                </c:pt>
                <c:pt idx="151">
                  <c:v>20.4327868705391</c:v>
                </c:pt>
                <c:pt idx="152">
                  <c:v>20.56810333988042</c:v>
                </c:pt>
                <c:pt idx="153">
                  <c:v>20.703419809221739</c:v>
                </c:pt>
                <c:pt idx="154">
                  <c:v>20.838736278563058</c:v>
                </c:pt>
                <c:pt idx="155">
                  <c:v>20.974052747904373</c:v>
                </c:pt>
                <c:pt idx="156">
                  <c:v>21.109369217245693</c:v>
                </c:pt>
                <c:pt idx="157">
                  <c:v>21.244685686587012</c:v>
                </c:pt>
                <c:pt idx="158">
                  <c:v>21.380002155928331</c:v>
                </c:pt>
                <c:pt idx="159">
                  <c:v>21.607333824421744</c:v>
                </c:pt>
                <c:pt idx="161">
                  <c:v>0.84640780441266616</c:v>
                </c:pt>
                <c:pt idx="162">
                  <c:v>-0.84640780441266616</c:v>
                </c:pt>
                <c:pt idx="164">
                  <c:v>#N/A</c:v>
                </c:pt>
                <c:pt idx="165">
                  <c:v>#N/A</c:v>
                </c:pt>
                <c:pt idx="166">
                  <c:v>#N/A</c:v>
                </c:pt>
                <c:pt idx="167">
                  <c:v>#N/A</c:v>
                </c:pt>
                <c:pt idx="168">
                  <c:v>#N/A</c:v>
                </c:pt>
                <c:pt idx="169">
                  <c:v>#N/A</c:v>
                </c:pt>
                <c:pt idx="170">
                  <c:v>#N/A</c:v>
                </c:pt>
                <c:pt idx="171">
                  <c:v>#N/A</c:v>
                </c:pt>
                <c:pt idx="172">
                  <c:v>#N/A</c:v>
                </c:pt>
                <c:pt idx="173">
                  <c:v>#N/A</c:v>
                </c:pt>
                <c:pt idx="174">
                  <c:v>#N/A</c:v>
                </c:pt>
                <c:pt idx="175">
                  <c:v>#N/A</c:v>
                </c:pt>
                <c:pt idx="176">
                  <c:v>#N/A</c:v>
                </c:pt>
                <c:pt idx="177">
                  <c:v>#N/A</c:v>
                </c:pt>
                <c:pt idx="178">
                  <c:v>#N/A</c:v>
                </c:pt>
                <c:pt idx="179">
                  <c:v>#N/A</c:v>
                </c:pt>
                <c:pt idx="180">
                  <c:v>#N/A</c:v>
                </c:pt>
                <c:pt idx="181">
                  <c:v>#N/A</c:v>
                </c:pt>
                <c:pt idx="182">
                  <c:v>#N/A</c:v>
                </c:pt>
                <c:pt idx="183">
                  <c:v>#N/A</c:v>
                </c:pt>
                <c:pt idx="184">
                  <c:v>#N/A</c:v>
                </c:pt>
                <c:pt idx="185">
                  <c:v>#N/A</c:v>
                </c:pt>
                <c:pt idx="186">
                  <c:v>#N/A</c:v>
                </c:pt>
                <c:pt idx="187">
                  <c:v>#N/A</c:v>
                </c:pt>
                <c:pt idx="188">
                  <c:v>#N/A</c:v>
                </c:pt>
                <c:pt idx="189">
                  <c:v>#N/A</c:v>
                </c:pt>
                <c:pt idx="190">
                  <c:v>#N/A</c:v>
                </c:pt>
                <c:pt idx="191">
                  <c:v>#N/A</c:v>
                </c:pt>
                <c:pt idx="192">
                  <c:v>#N/A</c:v>
                </c:pt>
                <c:pt idx="193">
                  <c:v>#N/A</c:v>
                </c:pt>
                <c:pt idx="194">
                  <c:v>#N/A</c:v>
                </c:pt>
                <c:pt idx="195">
                  <c:v>#N/A</c:v>
                </c:pt>
                <c:pt idx="196">
                  <c:v>#N/A</c:v>
                </c:pt>
                <c:pt idx="197">
                  <c:v>#N/A</c:v>
                </c:pt>
                <c:pt idx="198">
                  <c:v>#N/A</c:v>
                </c:pt>
                <c:pt idx="199">
                  <c:v>#N/A</c:v>
                </c:pt>
                <c:pt idx="200">
                  <c:v>#N/A</c:v>
                </c:pt>
                <c:pt idx="201">
                  <c:v>#N/A</c:v>
                </c:pt>
                <c:pt idx="202">
                  <c:v>#N/A</c:v>
                </c:pt>
                <c:pt idx="203">
                  <c:v>#N/A</c:v>
                </c:pt>
                <c:pt idx="204">
                  <c:v>#N/A</c:v>
                </c:pt>
                <c:pt idx="205">
                  <c:v>#N/A</c:v>
                </c:pt>
                <c:pt idx="206">
                  <c:v>#N/A</c:v>
                </c:pt>
                <c:pt idx="207">
                  <c:v>#N/A</c:v>
                </c:pt>
                <c:pt idx="208">
                  <c:v>#N/A</c:v>
                </c:pt>
                <c:pt idx="209">
                  <c:v>#N/A</c:v>
                </c:pt>
                <c:pt idx="210">
                  <c:v>#N/A</c:v>
                </c:pt>
                <c:pt idx="211">
                  <c:v>#N/A</c:v>
                </c:pt>
                <c:pt idx="212">
                  <c:v>#N/A</c:v>
                </c:pt>
                <c:pt idx="213">
                  <c:v>#N/A</c:v>
                </c:pt>
                <c:pt idx="214">
                  <c:v>#N/A</c:v>
                </c:pt>
                <c:pt idx="215">
                  <c:v>#N/A</c:v>
                </c:pt>
                <c:pt idx="216">
                  <c:v>#N/A</c:v>
                </c:pt>
                <c:pt idx="217">
                  <c:v>#N/A</c:v>
                </c:pt>
                <c:pt idx="218">
                  <c:v>#N/A</c:v>
                </c:pt>
                <c:pt idx="219">
                  <c:v>#N/A</c:v>
                </c:pt>
                <c:pt idx="220">
                  <c:v>#N/A</c:v>
                </c:pt>
                <c:pt idx="221">
                  <c:v>#N/A</c:v>
                </c:pt>
                <c:pt idx="222">
                  <c:v>#N/A</c:v>
                </c:pt>
                <c:pt idx="223">
                  <c:v>#N/A</c:v>
                </c:pt>
                <c:pt idx="224">
                  <c:v>#N/A</c:v>
                </c:pt>
                <c:pt idx="225">
                  <c:v>#N/A</c:v>
                </c:pt>
                <c:pt idx="226">
                  <c:v>#N/A</c:v>
                </c:pt>
                <c:pt idx="227">
                  <c:v>#N/A</c:v>
                </c:pt>
                <c:pt idx="228">
                  <c:v>#N/A</c:v>
                </c:pt>
                <c:pt idx="229">
                  <c:v>#N/A</c:v>
                </c:pt>
                <c:pt idx="230">
                  <c:v>#N/A</c:v>
                </c:pt>
                <c:pt idx="231">
                  <c:v>#N/A</c:v>
                </c:pt>
                <c:pt idx="232">
                  <c:v>#N/A</c:v>
                </c:pt>
                <c:pt idx="233">
                  <c:v>#N/A</c:v>
                </c:pt>
                <c:pt idx="234">
                  <c:v>#N/A</c:v>
                </c:pt>
                <c:pt idx="235">
                  <c:v>#N/A</c:v>
                </c:pt>
                <c:pt idx="236">
                  <c:v>#N/A</c:v>
                </c:pt>
                <c:pt idx="237">
                  <c:v>#N/A</c:v>
                </c:pt>
                <c:pt idx="238">
                  <c:v>#N/A</c:v>
                </c:pt>
                <c:pt idx="239">
                  <c:v>#N/A</c:v>
                </c:pt>
                <c:pt idx="240">
                  <c:v>#N/A</c:v>
                </c:pt>
                <c:pt idx="241">
                  <c:v>#N/A</c:v>
                </c:pt>
                <c:pt idx="242">
                  <c:v>#N/A</c:v>
                </c:pt>
                <c:pt idx="243">
                  <c:v>#N/A</c:v>
                </c:pt>
                <c:pt idx="244">
                  <c:v>#N/A</c:v>
                </c:pt>
                <c:pt idx="245">
                  <c:v>#N/A</c:v>
                </c:pt>
                <c:pt idx="246">
                  <c:v>#N/A</c:v>
                </c:pt>
                <c:pt idx="247">
                  <c:v>#N/A</c:v>
                </c:pt>
                <c:pt idx="248">
                  <c:v>#N/A</c:v>
                </c:pt>
                <c:pt idx="249">
                  <c:v>#N/A</c:v>
                </c:pt>
                <c:pt idx="250">
                  <c:v>#N/A</c:v>
                </c:pt>
                <c:pt idx="251">
                  <c:v>#N/A</c:v>
                </c:pt>
                <c:pt idx="252">
                  <c:v>#N/A</c:v>
                </c:pt>
                <c:pt idx="253">
                  <c:v>#N/A</c:v>
                </c:pt>
                <c:pt idx="254">
                  <c:v>#N/A</c:v>
                </c:pt>
                <c:pt idx="255">
                  <c:v>#N/A</c:v>
                </c:pt>
                <c:pt idx="256">
                  <c:v>#N/A</c:v>
                </c:pt>
                <c:pt idx="257">
                  <c:v>#N/A</c:v>
                </c:pt>
                <c:pt idx="258">
                  <c:v>#N/A</c:v>
                </c:pt>
                <c:pt idx="259">
                  <c:v>#N/A</c:v>
                </c:pt>
                <c:pt idx="260">
                  <c:v>#N/A</c:v>
                </c:pt>
                <c:pt idx="261">
                  <c:v>#N/A</c:v>
                </c:pt>
                <c:pt idx="262">
                  <c:v>#N/A</c:v>
                </c:pt>
                <c:pt idx="263">
                  <c:v>#N/A</c:v>
                </c:pt>
                <c:pt idx="264">
                  <c:v>#N/A</c:v>
                </c:pt>
                <c:pt idx="265">
                  <c:v>#N/A</c:v>
                </c:pt>
                <c:pt idx="266">
                  <c:v>0.58532792955145574</c:v>
                </c:pt>
                <c:pt idx="267">
                  <c:v>2.3124643992098832</c:v>
                </c:pt>
                <c:pt idx="268">
                  <c:v>3.225089539084609</c:v>
                </c:pt>
                <c:pt idx="269">
                  <c:v>3.937479091704859</c:v>
                </c:pt>
                <c:pt idx="270">
                  <c:v>4.5447891903929998</c:v>
                </c:pt>
                <c:pt idx="271">
                  <c:v>5.0848111172012089</c:v>
                </c:pt>
                <c:pt idx="272">
                  <c:v>5.5771253827678198</c:v>
                </c:pt>
                <c:pt idx="273">
                  <c:v>6.033421839852819</c:v>
                </c:pt>
                <c:pt idx="274">
                  <c:v>6.4613356811972791</c:v>
                </c:pt>
                <c:pt idx="275">
                  <c:v>6.8661755437516341</c:v>
                </c:pt>
                <c:pt idx="276">
                  <c:v>7.2518068462358398</c:v>
                </c:pt>
                <c:pt idx="277">
                  <c:v>7.6211460160275797</c:v>
                </c:pt>
                <c:pt idx="278">
                  <c:v>7.9764565306352022</c:v>
                </c:pt>
                <c:pt idx="279">
                  <c:v>8.3195359905233239</c:v>
                </c:pt>
                <c:pt idx="280">
                  <c:v>8.6518395463111251</c:v>
                </c:pt>
                <c:pt idx="281">
                  <c:v>8.974564284555159</c:v>
                </c:pt>
                <c:pt idx="282">
                  <c:v>9.2887086715599541</c:v>
                </c:pt>
                <c:pt idx="283">
                  <c:v>9.5951155072574768</c:v>
                </c:pt>
                <c:pt idx="284">
                  <c:v>9.8945036527919346</c:v>
                </c:pt>
                <c:pt idx="285">
                  <c:v>10.187491918898042</c:v>
                </c:pt>
                <c:pt idx="286">
                  <c:v>10.474617357455742</c:v>
                </c:pt>
                <c:pt idx="287">
                  <c:v>10.756349478220431</c:v>
                </c:pt>
                <c:pt idx="288">
                  <c:v>11.033101446787883</c:v>
                </c:pt>
                <c:pt idx="289">
                  <c:v>11.305239011078585</c:v>
                </c:pt>
                <c:pt idx="290">
                  <c:v>11.573087694522711</c:v>
                </c:pt>
                <c:pt idx="291">
                  <c:v>11.836938649735961</c:v>
                </c:pt>
                <c:pt idx="292">
                  <c:v>12.097053465001842</c:v>
                </c:pt>
                <c:pt idx="293">
                  <c:v>12.353668143414451</c:v>
                </c:pt>
                <c:pt idx="294">
                  <c:v>12.606996422031424</c:v>
                </c:pt>
                <c:pt idx="295">
                  <c:v>12.857232559832346</c:v>
                </c:pt>
                <c:pt idx="296">
                  <c:v>13.104553694617493</c:v>
                </c:pt>
                <c:pt idx="297">
                  <c:v>13.349121847433002</c:v>
                </c:pt>
                <c:pt idx="298">
                  <c:v>13.591085636736787</c:v>
                </c:pt>
                <c:pt idx="299">
                  <c:v>13.830581751958697</c:v>
                </c:pt>
                <c:pt idx="300">
                  <c:v>14.067736226383866</c:v>
                </c:pt>
                <c:pt idx="301">
                  <c:v>14.302665541695809</c:v>
                </c:pt>
                <c:pt idx="302">
                  <c:v>14.535477590540774</c:v>
                </c:pt>
                <c:pt idx="303">
                  <c:v>14.766272518737189</c:v>
                </c:pt>
                <c:pt idx="304">
                  <c:v>14.995143464972692</c:v>
                </c:pt>
                <c:pt idx="305">
                  <c:v>15.222177212790974</c:v>
                </c:pt>
                <c:pt idx="306">
                  <c:v>15.447454767213694</c:v>
                </c:pt>
                <c:pt idx="307">
                  <c:v>15.671051866343017</c:v>
                </c:pt>
                <c:pt idx="308">
                  <c:v>15.89303943665632</c:v>
                </c:pt>
                <c:pt idx="309">
                  <c:v>16.113483999359453</c:v>
                </c:pt>
                <c:pt idx="310">
                  <c:v>16.332448034055187</c:v>
                </c:pt>
                <c:pt idx="311">
                  <c:v>16.549990305060998</c:v>
                </c:pt>
                <c:pt idx="312">
                  <c:v>16.766166154941708</c:v>
                </c:pt>
                <c:pt idx="313">
                  <c:v>16.981027769178553</c:v>
                </c:pt>
                <c:pt idx="314">
                  <c:v>17.194624415354731</c:v>
                </c:pt>
                <c:pt idx="315">
                  <c:v>17.407002659780719</c:v>
                </c:pt>
                <c:pt idx="316">
                  <c:v>17.618206564094795</c:v>
                </c:pt>
                <c:pt idx="317">
                  <c:v>17.828277864045447</c:v>
                </c:pt>
                <c:pt idx="318">
                  <c:v>18.037256132380918</c:v>
                </c:pt>
                <c:pt idx="319">
                  <c:v>18.245178927530777</c:v>
                </c:pt>
                <c:pt idx="320">
                  <c:v>18.452081929557789</c:v>
                </c:pt>
                <c:pt idx="321">
                  <c:v>18.657999064680361</c:v>
                </c:pt>
                <c:pt idx="322">
                  <c:v>18.86296261951216</c:v>
                </c:pt>
                <c:pt idx="323">
                  <c:v>19.148547762858257</c:v>
                </c:pt>
                <c:pt idx="325">
                  <c:v>0.58532792955145574</c:v>
                </c:pt>
                <c:pt idx="326">
                  <c:v>-0.58532792955145574</c:v>
                </c:pt>
                <c:pt idx="328">
                  <c:v>#N/A</c:v>
                </c:pt>
                <c:pt idx="329">
                  <c:v>#N/A</c:v>
                </c:pt>
                <c:pt idx="330">
                  <c:v>#N/A</c:v>
                </c:pt>
                <c:pt idx="331">
                  <c:v>#N/A</c:v>
                </c:pt>
                <c:pt idx="332">
                  <c:v>#N/A</c:v>
                </c:pt>
                <c:pt idx="333">
                  <c:v>#N/A</c:v>
                </c:pt>
                <c:pt idx="334">
                  <c:v>#N/A</c:v>
                </c:pt>
                <c:pt idx="335">
                  <c:v>#N/A</c:v>
                </c:pt>
                <c:pt idx="336">
                  <c:v>#N/A</c:v>
                </c:pt>
                <c:pt idx="337">
                  <c:v>#N/A</c:v>
                </c:pt>
                <c:pt idx="338">
                  <c:v>#N/A</c:v>
                </c:pt>
                <c:pt idx="339">
                  <c:v>#N/A</c:v>
                </c:pt>
                <c:pt idx="340">
                  <c:v>#N/A</c:v>
                </c:pt>
                <c:pt idx="341">
                  <c:v>#N/A</c:v>
                </c:pt>
                <c:pt idx="342">
                  <c:v>#N/A</c:v>
                </c:pt>
                <c:pt idx="343">
                  <c:v>#N/A</c:v>
                </c:pt>
                <c:pt idx="344">
                  <c:v>#N/A</c:v>
                </c:pt>
                <c:pt idx="345">
                  <c:v>-0.84640780441266616</c:v>
                </c:pt>
                <c:pt idx="346">
                  <c:v>-1.2533548415635016</c:v>
                </c:pt>
                <c:pt idx="347">
                  <c:v>-1.5729649301146755</c:v>
                </c:pt>
                <c:pt idx="348">
                  <c:v>-1.8510448694914634</c:v>
                </c:pt>
                <c:pt idx="349">
                  <c:v>-2.1041253934522697</c:v>
                </c:pt>
                <c:pt idx="350">
                  <c:v>-2.340330822527164</c:v>
                </c:pt>
                <c:pt idx="351">
                  <c:v>-2.5643286005055339</c:v>
                </c:pt>
                <c:pt idx="352">
                  <c:v>-2.7790721669058316</c:v>
                </c:pt>
                <c:pt idx="353">
                  <c:v>-2.9865584158644332</c:v>
                </c:pt>
                <c:pt idx="354">
                  <c:v>-3.188204566659842</c:v>
                </c:pt>
                <c:pt idx="355">
                  <c:v>-3.3850544561898372</c:v>
                </c:pt>
                <c:pt idx="356">
                  <c:v>-3.577899818171363</c:v>
                </c:pt>
                <c:pt idx="357">
                  <c:v>-3.7673556603233882</c:v>
                </c:pt>
                <c:pt idx="358">
                  <c:v>-3.9539092502067716</c:v>
                </c:pt>
                <c:pt idx="359">
                  <c:v>-4.1379531378896335</c:v>
                </c:pt>
                <c:pt idx="360">
                  <c:v>-4.319808110190853</c:v>
                </c:pt>
                <c:pt idx="361">
                  <c:v>-4.4654434882635119</c:v>
                </c:pt>
                <c:pt idx="362">
                  <c:v>-4.600759957604831</c:v>
                </c:pt>
                <c:pt idx="363">
                  <c:v>-4.7360764269461493</c:v>
                </c:pt>
                <c:pt idx="364">
                  <c:v>-4.8713928962874675</c:v>
                </c:pt>
                <c:pt idx="365">
                  <c:v>-5.0067093656287867</c:v>
                </c:pt>
                <c:pt idx="366">
                  <c:v>-5.1420258349701049</c:v>
                </c:pt>
                <c:pt idx="367">
                  <c:v>-5.2773423043114231</c:v>
                </c:pt>
                <c:pt idx="368">
                  <c:v>-5.4126587736527423</c:v>
                </c:pt>
                <c:pt idx="369">
                  <c:v>-5.5479752429940605</c:v>
                </c:pt>
                <c:pt idx="370">
                  <c:v>-5.6832917123353788</c:v>
                </c:pt>
                <c:pt idx="371">
                  <c:v>-5.8186081816766979</c:v>
                </c:pt>
                <c:pt idx="372">
                  <c:v>-5.9539246510180162</c:v>
                </c:pt>
                <c:pt idx="373">
                  <c:v>-6.0892411203593344</c:v>
                </c:pt>
                <c:pt idx="374">
                  <c:v>-6.2245575897006535</c:v>
                </c:pt>
                <c:pt idx="375">
                  <c:v>-6.3598740590419718</c:v>
                </c:pt>
                <c:pt idx="376">
                  <c:v>-6.49519052838329</c:v>
                </c:pt>
                <c:pt idx="377">
                  <c:v>-6.6305069977246092</c:v>
                </c:pt>
                <c:pt idx="378">
                  <c:v>-6.7658234670659274</c:v>
                </c:pt>
                <c:pt idx="379">
                  <c:v>-6.9011399364072457</c:v>
                </c:pt>
                <c:pt idx="380">
                  <c:v>-7.0364564057485648</c:v>
                </c:pt>
                <c:pt idx="381">
                  <c:v>-7.171772875089883</c:v>
                </c:pt>
                <c:pt idx="382">
                  <c:v>-7.3070893444312013</c:v>
                </c:pt>
                <c:pt idx="383">
                  <c:v>-7.4424058137725204</c:v>
                </c:pt>
                <c:pt idx="384">
                  <c:v>-7.5777222831138387</c:v>
                </c:pt>
                <c:pt idx="385">
                  <c:v>-7.7130387524551569</c:v>
                </c:pt>
                <c:pt idx="386">
                  <c:v>-7.848355221796476</c:v>
                </c:pt>
                <c:pt idx="387">
                  <c:v>-7.9836716911377943</c:v>
                </c:pt>
                <c:pt idx="388">
                  <c:v>-8.1189881604791125</c:v>
                </c:pt>
                <c:pt idx="389">
                  <c:v>-8.2543046298204317</c:v>
                </c:pt>
                <c:pt idx="390">
                  <c:v>-8.3896210991617508</c:v>
                </c:pt>
                <c:pt idx="391">
                  <c:v>-8.5249375685030682</c:v>
                </c:pt>
                <c:pt idx="392">
                  <c:v>-8.6602540378443873</c:v>
                </c:pt>
                <c:pt idx="393">
                  <c:v>-8.7955705071857064</c:v>
                </c:pt>
                <c:pt idx="394">
                  <c:v>-8.9308869765270238</c:v>
                </c:pt>
                <c:pt idx="395">
                  <c:v>-9.0662034458683429</c:v>
                </c:pt>
                <c:pt idx="396">
                  <c:v>-9.2015199152096621</c:v>
                </c:pt>
                <c:pt idx="397">
                  <c:v>-9.3368363845509794</c:v>
                </c:pt>
                <c:pt idx="398">
                  <c:v>-9.4721528538922986</c:v>
                </c:pt>
                <c:pt idx="399">
                  <c:v>-9.6074693232336177</c:v>
                </c:pt>
                <c:pt idx="400">
                  <c:v>-9.742785792574935</c:v>
                </c:pt>
                <c:pt idx="401">
                  <c:v>-9.8781022619162542</c:v>
                </c:pt>
                <c:pt idx="402">
                  <c:v>-10.013418731257573</c:v>
                </c:pt>
                <c:pt idx="403">
                  <c:v>-10.148735200598891</c:v>
                </c:pt>
                <c:pt idx="404">
                  <c:v>-10.28405166994021</c:v>
                </c:pt>
                <c:pt idx="405">
                  <c:v>-10.419368139281529</c:v>
                </c:pt>
                <c:pt idx="406">
                  <c:v>-10.554684608622846</c:v>
                </c:pt>
                <c:pt idx="407">
                  <c:v>-10.690001077964165</c:v>
                </c:pt>
                <c:pt idx="408">
                  <c:v>-10.825317547305485</c:v>
                </c:pt>
                <c:pt idx="409">
                  <c:v>-10.960634016646802</c:v>
                </c:pt>
                <c:pt idx="410">
                  <c:v>-11.095950485988121</c:v>
                </c:pt>
                <c:pt idx="411">
                  <c:v>-11.23126695532944</c:v>
                </c:pt>
                <c:pt idx="412">
                  <c:v>-11.366583424670758</c:v>
                </c:pt>
                <c:pt idx="413">
                  <c:v>-11.501899894012077</c:v>
                </c:pt>
                <c:pt idx="414">
                  <c:v>-11.637216363353396</c:v>
                </c:pt>
                <c:pt idx="415">
                  <c:v>-11.772532832694713</c:v>
                </c:pt>
                <c:pt idx="416">
                  <c:v>-11.907849302036032</c:v>
                </c:pt>
                <c:pt idx="417">
                  <c:v>-12.043165771377351</c:v>
                </c:pt>
                <c:pt idx="418">
                  <c:v>-12.178482240718669</c:v>
                </c:pt>
                <c:pt idx="419">
                  <c:v>-12.313798710059988</c:v>
                </c:pt>
                <c:pt idx="420">
                  <c:v>-12.449115179401307</c:v>
                </c:pt>
                <c:pt idx="421">
                  <c:v>-12.584431648742624</c:v>
                </c:pt>
                <c:pt idx="422">
                  <c:v>-12.719748118083944</c:v>
                </c:pt>
                <c:pt idx="423">
                  <c:v>-12.855064587425263</c:v>
                </c:pt>
                <c:pt idx="424">
                  <c:v>-12.99038105676658</c:v>
                </c:pt>
                <c:pt idx="425">
                  <c:v>-13.125697526107899</c:v>
                </c:pt>
                <c:pt idx="426">
                  <c:v>-13.261013995449218</c:v>
                </c:pt>
                <c:pt idx="427">
                  <c:v>-13.396330464790536</c:v>
                </c:pt>
                <c:pt idx="428">
                  <c:v>-13.531646934131855</c:v>
                </c:pt>
                <c:pt idx="429">
                  <c:v>-13.666963403473174</c:v>
                </c:pt>
                <c:pt idx="430">
                  <c:v>-13.802279872814491</c:v>
                </c:pt>
                <c:pt idx="431">
                  <c:v>-13.93759634215581</c:v>
                </c:pt>
                <c:pt idx="432">
                  <c:v>-14.07291281149713</c:v>
                </c:pt>
                <c:pt idx="433">
                  <c:v>-14.208229280838447</c:v>
                </c:pt>
                <c:pt idx="434">
                  <c:v>-14.343545750179766</c:v>
                </c:pt>
                <c:pt idx="435">
                  <c:v>-14.478862219521085</c:v>
                </c:pt>
                <c:pt idx="436">
                  <c:v>-14.614178688862403</c:v>
                </c:pt>
                <c:pt idx="437">
                  <c:v>-14.749495158203722</c:v>
                </c:pt>
                <c:pt idx="438">
                  <c:v>-14.884811627545041</c:v>
                </c:pt>
                <c:pt idx="439">
                  <c:v>-15.020128096886358</c:v>
                </c:pt>
                <c:pt idx="440">
                  <c:v>-15.155444566227677</c:v>
                </c:pt>
                <c:pt idx="441">
                  <c:v>-15.290761035568996</c:v>
                </c:pt>
                <c:pt idx="442">
                  <c:v>-15.426077504910314</c:v>
                </c:pt>
                <c:pt idx="443">
                  <c:v>-15.561393974251633</c:v>
                </c:pt>
                <c:pt idx="444">
                  <c:v>-15.696710443592952</c:v>
                </c:pt>
                <c:pt idx="445">
                  <c:v>-15.832026912934269</c:v>
                </c:pt>
                <c:pt idx="446">
                  <c:v>-15.967343382275589</c:v>
                </c:pt>
                <c:pt idx="447">
                  <c:v>-16.102659851616906</c:v>
                </c:pt>
                <c:pt idx="448">
                  <c:v>-16.237976320958225</c:v>
                </c:pt>
                <c:pt idx="449">
                  <c:v>-16.373292790299544</c:v>
                </c:pt>
                <c:pt idx="450">
                  <c:v>-16.508609259640863</c:v>
                </c:pt>
                <c:pt idx="451">
                  <c:v>-16.643925728982182</c:v>
                </c:pt>
                <c:pt idx="452">
                  <c:v>-16.779242198323502</c:v>
                </c:pt>
                <c:pt idx="453">
                  <c:v>-16.914558667664817</c:v>
                </c:pt>
                <c:pt idx="454">
                  <c:v>-17.049875137006136</c:v>
                </c:pt>
                <c:pt idx="455">
                  <c:v>-17.185191606347455</c:v>
                </c:pt>
                <c:pt idx="456">
                  <c:v>-17.320508075688775</c:v>
                </c:pt>
                <c:pt idx="457">
                  <c:v>-17.455824545030094</c:v>
                </c:pt>
                <c:pt idx="458">
                  <c:v>-17.591141014371413</c:v>
                </c:pt>
                <c:pt idx="459">
                  <c:v>-17.726457483712728</c:v>
                </c:pt>
                <c:pt idx="460">
                  <c:v>-17.861773953054048</c:v>
                </c:pt>
                <c:pt idx="461">
                  <c:v>-17.997090422395367</c:v>
                </c:pt>
                <c:pt idx="462">
                  <c:v>-18.132406891736686</c:v>
                </c:pt>
                <c:pt idx="463">
                  <c:v>-18.267723361078005</c:v>
                </c:pt>
                <c:pt idx="464">
                  <c:v>-18.403039830419324</c:v>
                </c:pt>
                <c:pt idx="465">
                  <c:v>-18.53835629976064</c:v>
                </c:pt>
                <c:pt idx="466">
                  <c:v>-18.673672769101959</c:v>
                </c:pt>
                <c:pt idx="467">
                  <c:v>-18.808989238443278</c:v>
                </c:pt>
                <c:pt idx="468">
                  <c:v>-18.944305707784597</c:v>
                </c:pt>
                <c:pt idx="469">
                  <c:v>-19.079622177125916</c:v>
                </c:pt>
                <c:pt idx="470">
                  <c:v>-19.214938646467235</c:v>
                </c:pt>
                <c:pt idx="471">
                  <c:v>-19.350255115808551</c:v>
                </c:pt>
                <c:pt idx="472">
                  <c:v>-19.48557158514987</c:v>
                </c:pt>
                <c:pt idx="473">
                  <c:v>-19.620888054491189</c:v>
                </c:pt>
                <c:pt idx="474">
                  <c:v>-19.756204523832508</c:v>
                </c:pt>
                <c:pt idx="475">
                  <c:v>-19.891520993173827</c:v>
                </c:pt>
                <c:pt idx="476">
                  <c:v>-20.026837462515147</c:v>
                </c:pt>
                <c:pt idx="477">
                  <c:v>-20.162153931856462</c:v>
                </c:pt>
                <c:pt idx="478">
                  <c:v>-20.297470401197781</c:v>
                </c:pt>
                <c:pt idx="479">
                  <c:v>-20.4327868705391</c:v>
                </c:pt>
                <c:pt idx="480">
                  <c:v>-20.56810333988042</c:v>
                </c:pt>
                <c:pt idx="481">
                  <c:v>-20.703419809221739</c:v>
                </c:pt>
                <c:pt idx="482">
                  <c:v>-20.838736278563058</c:v>
                </c:pt>
                <c:pt idx="483">
                  <c:v>-20.974052747904373</c:v>
                </c:pt>
                <c:pt idx="484">
                  <c:v>-21.109369217245693</c:v>
                </c:pt>
                <c:pt idx="485">
                  <c:v>-21.244685686587012</c:v>
                </c:pt>
                <c:pt idx="486">
                  <c:v>-21.380002155928331</c:v>
                </c:pt>
                <c:pt idx="487">
                  <c:v>-21.607333824421744</c:v>
                </c:pt>
                <c:pt idx="489">
                  <c:v>#N/A</c:v>
                </c:pt>
                <c:pt idx="490">
                  <c:v>#N/A</c:v>
                </c:pt>
                <c:pt idx="491">
                  <c:v>#N/A</c:v>
                </c:pt>
                <c:pt idx="492">
                  <c:v>#N/A</c:v>
                </c:pt>
                <c:pt idx="493">
                  <c:v>#N/A</c:v>
                </c:pt>
                <c:pt idx="494">
                  <c:v>#N/A</c:v>
                </c:pt>
                <c:pt idx="495">
                  <c:v>#N/A</c:v>
                </c:pt>
                <c:pt idx="496">
                  <c:v>#N/A</c:v>
                </c:pt>
                <c:pt idx="497">
                  <c:v>#N/A</c:v>
                </c:pt>
                <c:pt idx="498">
                  <c:v>#N/A</c:v>
                </c:pt>
                <c:pt idx="499">
                  <c:v>#N/A</c:v>
                </c:pt>
                <c:pt idx="500">
                  <c:v>#N/A</c:v>
                </c:pt>
                <c:pt idx="501">
                  <c:v>#N/A</c:v>
                </c:pt>
                <c:pt idx="502">
                  <c:v>#N/A</c:v>
                </c:pt>
                <c:pt idx="503">
                  <c:v>#N/A</c:v>
                </c:pt>
                <c:pt idx="504">
                  <c:v>#N/A</c:v>
                </c:pt>
                <c:pt idx="505">
                  <c:v>#N/A</c:v>
                </c:pt>
                <c:pt idx="506">
                  <c:v>#N/A</c:v>
                </c:pt>
                <c:pt idx="507">
                  <c:v>#N/A</c:v>
                </c:pt>
                <c:pt idx="508">
                  <c:v>#N/A</c:v>
                </c:pt>
                <c:pt idx="509">
                  <c:v>#N/A</c:v>
                </c:pt>
                <c:pt idx="510">
                  <c:v>#N/A</c:v>
                </c:pt>
                <c:pt idx="511">
                  <c:v>#N/A</c:v>
                </c:pt>
                <c:pt idx="512">
                  <c:v>#N/A</c:v>
                </c:pt>
                <c:pt idx="513">
                  <c:v>#N/A</c:v>
                </c:pt>
                <c:pt idx="514">
                  <c:v>#N/A</c:v>
                </c:pt>
                <c:pt idx="515">
                  <c:v>#N/A</c:v>
                </c:pt>
                <c:pt idx="516">
                  <c:v>#N/A</c:v>
                </c:pt>
                <c:pt idx="517">
                  <c:v>#N/A</c:v>
                </c:pt>
                <c:pt idx="518">
                  <c:v>#N/A</c:v>
                </c:pt>
                <c:pt idx="519">
                  <c:v>#N/A</c:v>
                </c:pt>
                <c:pt idx="520">
                  <c:v>#N/A</c:v>
                </c:pt>
                <c:pt idx="521">
                  <c:v>#N/A</c:v>
                </c:pt>
                <c:pt idx="522">
                  <c:v>#N/A</c:v>
                </c:pt>
                <c:pt idx="523">
                  <c:v>#N/A</c:v>
                </c:pt>
                <c:pt idx="524">
                  <c:v>#N/A</c:v>
                </c:pt>
                <c:pt idx="525">
                  <c:v>#N/A</c:v>
                </c:pt>
                <c:pt idx="526">
                  <c:v>#N/A</c:v>
                </c:pt>
                <c:pt idx="527">
                  <c:v>#N/A</c:v>
                </c:pt>
                <c:pt idx="528">
                  <c:v>#N/A</c:v>
                </c:pt>
                <c:pt idx="529">
                  <c:v>#N/A</c:v>
                </c:pt>
                <c:pt idx="530">
                  <c:v>#N/A</c:v>
                </c:pt>
                <c:pt idx="531">
                  <c:v>#N/A</c:v>
                </c:pt>
                <c:pt idx="532">
                  <c:v>#N/A</c:v>
                </c:pt>
                <c:pt idx="533">
                  <c:v>#N/A</c:v>
                </c:pt>
                <c:pt idx="534">
                  <c:v>#N/A</c:v>
                </c:pt>
                <c:pt idx="535">
                  <c:v>#N/A</c:v>
                </c:pt>
                <c:pt idx="536">
                  <c:v>#N/A</c:v>
                </c:pt>
                <c:pt idx="537">
                  <c:v>#N/A</c:v>
                </c:pt>
                <c:pt idx="538">
                  <c:v>#N/A</c:v>
                </c:pt>
                <c:pt idx="539">
                  <c:v>#N/A</c:v>
                </c:pt>
                <c:pt idx="540">
                  <c:v>#N/A</c:v>
                </c:pt>
                <c:pt idx="541">
                  <c:v>#N/A</c:v>
                </c:pt>
                <c:pt idx="542">
                  <c:v>#N/A</c:v>
                </c:pt>
                <c:pt idx="543">
                  <c:v>#N/A</c:v>
                </c:pt>
                <c:pt idx="544">
                  <c:v>#N/A</c:v>
                </c:pt>
                <c:pt idx="545">
                  <c:v>#N/A</c:v>
                </c:pt>
                <c:pt idx="546">
                  <c:v>#N/A</c:v>
                </c:pt>
                <c:pt idx="547">
                  <c:v>#N/A</c:v>
                </c:pt>
                <c:pt idx="548">
                  <c:v>#N/A</c:v>
                </c:pt>
                <c:pt idx="549">
                  <c:v>#N/A</c:v>
                </c:pt>
                <c:pt idx="550">
                  <c:v>#N/A</c:v>
                </c:pt>
                <c:pt idx="551">
                  <c:v>#N/A</c:v>
                </c:pt>
                <c:pt idx="552">
                  <c:v>#N/A</c:v>
                </c:pt>
                <c:pt idx="553">
                  <c:v>#N/A</c:v>
                </c:pt>
                <c:pt idx="554">
                  <c:v>#N/A</c:v>
                </c:pt>
                <c:pt idx="555">
                  <c:v>#N/A</c:v>
                </c:pt>
                <c:pt idx="556">
                  <c:v>#N/A</c:v>
                </c:pt>
                <c:pt idx="557">
                  <c:v>#N/A</c:v>
                </c:pt>
                <c:pt idx="558">
                  <c:v>#N/A</c:v>
                </c:pt>
                <c:pt idx="559">
                  <c:v>#N/A</c:v>
                </c:pt>
                <c:pt idx="560">
                  <c:v>#N/A</c:v>
                </c:pt>
                <c:pt idx="561">
                  <c:v>#N/A</c:v>
                </c:pt>
                <c:pt idx="562">
                  <c:v>#N/A</c:v>
                </c:pt>
                <c:pt idx="563">
                  <c:v>#N/A</c:v>
                </c:pt>
                <c:pt idx="564">
                  <c:v>#N/A</c:v>
                </c:pt>
                <c:pt idx="565">
                  <c:v>#N/A</c:v>
                </c:pt>
                <c:pt idx="566">
                  <c:v>#N/A</c:v>
                </c:pt>
                <c:pt idx="567">
                  <c:v>#N/A</c:v>
                </c:pt>
                <c:pt idx="568">
                  <c:v>#N/A</c:v>
                </c:pt>
                <c:pt idx="569">
                  <c:v>#N/A</c:v>
                </c:pt>
                <c:pt idx="570">
                  <c:v>#N/A</c:v>
                </c:pt>
                <c:pt idx="571">
                  <c:v>#N/A</c:v>
                </c:pt>
                <c:pt idx="572">
                  <c:v>#N/A</c:v>
                </c:pt>
                <c:pt idx="573">
                  <c:v>#N/A</c:v>
                </c:pt>
                <c:pt idx="574">
                  <c:v>#N/A</c:v>
                </c:pt>
                <c:pt idx="575">
                  <c:v>#N/A</c:v>
                </c:pt>
                <c:pt idx="576">
                  <c:v>#N/A</c:v>
                </c:pt>
                <c:pt idx="577">
                  <c:v>#N/A</c:v>
                </c:pt>
                <c:pt idx="578">
                  <c:v>#N/A</c:v>
                </c:pt>
                <c:pt idx="579">
                  <c:v>#N/A</c:v>
                </c:pt>
                <c:pt idx="580">
                  <c:v>#N/A</c:v>
                </c:pt>
                <c:pt idx="581">
                  <c:v>#N/A</c:v>
                </c:pt>
                <c:pt idx="582">
                  <c:v>#N/A</c:v>
                </c:pt>
                <c:pt idx="583">
                  <c:v>#N/A</c:v>
                </c:pt>
                <c:pt idx="584">
                  <c:v>#N/A</c:v>
                </c:pt>
                <c:pt idx="585">
                  <c:v>#N/A</c:v>
                </c:pt>
                <c:pt idx="586">
                  <c:v>#N/A</c:v>
                </c:pt>
                <c:pt idx="587">
                  <c:v>#N/A</c:v>
                </c:pt>
                <c:pt idx="588">
                  <c:v>#N/A</c:v>
                </c:pt>
                <c:pt idx="589">
                  <c:v>#N/A</c:v>
                </c:pt>
                <c:pt idx="590">
                  <c:v>#N/A</c:v>
                </c:pt>
                <c:pt idx="591">
                  <c:v>-0.58532792955145574</c:v>
                </c:pt>
                <c:pt idx="592">
                  <c:v>-2.3124643992098832</c:v>
                </c:pt>
                <c:pt idx="593">
                  <c:v>-3.225089539084609</c:v>
                </c:pt>
                <c:pt idx="594">
                  <c:v>-3.937479091704859</c:v>
                </c:pt>
                <c:pt idx="595">
                  <c:v>-4.5447891903929998</c:v>
                </c:pt>
                <c:pt idx="596">
                  <c:v>-5.0848111172012089</c:v>
                </c:pt>
                <c:pt idx="597">
                  <c:v>-5.5771253827678198</c:v>
                </c:pt>
                <c:pt idx="598">
                  <c:v>-6.033421839852819</c:v>
                </c:pt>
                <c:pt idx="599">
                  <c:v>-6.4613356811972791</c:v>
                </c:pt>
                <c:pt idx="600">
                  <c:v>-6.8661755437516341</c:v>
                </c:pt>
                <c:pt idx="601">
                  <c:v>-7.2518068462358398</c:v>
                </c:pt>
                <c:pt idx="602">
                  <c:v>-7.6211460160275797</c:v>
                </c:pt>
                <c:pt idx="603">
                  <c:v>-7.9764565306352022</c:v>
                </c:pt>
                <c:pt idx="604">
                  <c:v>-8.3195359905233239</c:v>
                </c:pt>
                <c:pt idx="605">
                  <c:v>-8.6518395463111251</c:v>
                </c:pt>
                <c:pt idx="606">
                  <c:v>-8.974564284555159</c:v>
                </c:pt>
                <c:pt idx="607">
                  <c:v>-9.2887086715599541</c:v>
                </c:pt>
                <c:pt idx="608">
                  <c:v>-9.5951155072574768</c:v>
                </c:pt>
                <c:pt idx="609">
                  <c:v>-9.8945036527919346</c:v>
                </c:pt>
                <c:pt idx="610">
                  <c:v>-10.187491918898042</c:v>
                </c:pt>
                <c:pt idx="611">
                  <c:v>-10.474617357455742</c:v>
                </c:pt>
                <c:pt idx="612">
                  <c:v>-10.756349478220431</c:v>
                </c:pt>
                <c:pt idx="613">
                  <c:v>-11.033101446787883</c:v>
                </c:pt>
                <c:pt idx="614">
                  <c:v>-11.305239011078585</c:v>
                </c:pt>
                <c:pt idx="615">
                  <c:v>-11.573087694522711</c:v>
                </c:pt>
                <c:pt idx="616">
                  <c:v>-11.836938649735961</c:v>
                </c:pt>
                <c:pt idx="617">
                  <c:v>-12.097053465001842</c:v>
                </c:pt>
                <c:pt idx="618">
                  <c:v>-12.353668143414451</c:v>
                </c:pt>
                <c:pt idx="619">
                  <c:v>-12.606996422031424</c:v>
                </c:pt>
                <c:pt idx="620">
                  <c:v>-12.857232559832346</c:v>
                </c:pt>
                <c:pt idx="621">
                  <c:v>-13.104553694617493</c:v>
                </c:pt>
                <c:pt idx="622">
                  <c:v>-13.349121847433002</c:v>
                </c:pt>
                <c:pt idx="623">
                  <c:v>-13.591085636736787</c:v>
                </c:pt>
                <c:pt idx="624">
                  <c:v>-13.830581751958697</c:v>
                </c:pt>
                <c:pt idx="625">
                  <c:v>-14.067736226383866</c:v>
                </c:pt>
                <c:pt idx="626">
                  <c:v>-14.302665541695809</c:v>
                </c:pt>
                <c:pt idx="627">
                  <c:v>-14.535477590540774</c:v>
                </c:pt>
                <c:pt idx="628">
                  <c:v>-14.766272518737189</c:v>
                </c:pt>
                <c:pt idx="629">
                  <c:v>-14.995143464972692</c:v>
                </c:pt>
                <c:pt idx="630">
                  <c:v>-15.222177212790974</c:v>
                </c:pt>
                <c:pt idx="631">
                  <c:v>-15.447454767213694</c:v>
                </c:pt>
                <c:pt idx="632">
                  <c:v>-15.671051866343017</c:v>
                </c:pt>
                <c:pt idx="633">
                  <c:v>-15.89303943665632</c:v>
                </c:pt>
                <c:pt idx="634">
                  <c:v>-16.113483999359453</c:v>
                </c:pt>
                <c:pt idx="635">
                  <c:v>-16.332448034055187</c:v>
                </c:pt>
                <c:pt idx="636">
                  <c:v>-16.549990305060998</c:v>
                </c:pt>
                <c:pt idx="637">
                  <c:v>-16.766166154941708</c:v>
                </c:pt>
                <c:pt idx="638">
                  <c:v>-16.981027769178553</c:v>
                </c:pt>
                <c:pt idx="639">
                  <c:v>-17.194624415354731</c:v>
                </c:pt>
                <c:pt idx="640">
                  <c:v>-17.407002659780719</c:v>
                </c:pt>
                <c:pt idx="641">
                  <c:v>-17.618206564094795</c:v>
                </c:pt>
                <c:pt idx="642">
                  <c:v>-17.828277864045447</c:v>
                </c:pt>
                <c:pt idx="643">
                  <c:v>-18.037256132380918</c:v>
                </c:pt>
                <c:pt idx="644">
                  <c:v>-18.245178927530777</c:v>
                </c:pt>
                <c:pt idx="645">
                  <c:v>-18.452081929557789</c:v>
                </c:pt>
                <c:pt idx="646">
                  <c:v>-18.657999064680361</c:v>
                </c:pt>
                <c:pt idx="647">
                  <c:v>-18.86296261951216</c:v>
                </c:pt>
                <c:pt idx="648">
                  <c:v>-19.148547762858257</c:v>
                </c:pt>
              </c:numCache>
            </c:numRef>
          </c:xVal>
          <c:yVal>
            <c:numRef>
              <c:f>Calculations!$AU$43:$AU$691</c:f>
              <c:numCache>
                <c:formatCode>0.0</c:formatCode>
                <c:ptCount val="649"/>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-2.5177882935483931</c:v>
                </c:pt>
                <c:pt idx="18">
                  <c:v>-2.5177882935483931</c:v>
                </c:pt>
                <c:pt idx="19">
                  <c:v>-2.517788293548394</c:v>
                </c:pt>
                <c:pt idx="20">
                  <c:v>-2.5177882935483935</c:v>
                </c:pt>
                <c:pt idx="21">
                  <c:v>-2.5177882935483935</c:v>
                </c:pt>
                <c:pt idx="22">
                  <c:v>-2.5177882935483926</c:v>
                </c:pt>
                <c:pt idx="23">
                  <c:v>-2.5177882935483931</c:v>
                </c:pt>
                <c:pt idx="24">
                  <c:v>-2.5177882935483926</c:v>
                </c:pt>
                <c:pt idx="25">
                  <c:v>-2.5177882935483931</c:v>
                </c:pt>
                <c:pt idx="26">
                  <c:v>-2.5177882935483935</c:v>
                </c:pt>
                <c:pt idx="27">
                  <c:v>-2.5177882935483922</c:v>
                </c:pt>
                <c:pt idx="28">
                  <c:v>-2.5177882935483926</c:v>
                </c:pt>
                <c:pt idx="29">
                  <c:v>-2.5177882935483931</c:v>
                </c:pt>
                <c:pt idx="30">
                  <c:v>-2.5177882935483922</c:v>
                </c:pt>
                <c:pt idx="31">
                  <c:v>-2.5177882935483935</c:v>
                </c:pt>
                <c:pt idx="32">
                  <c:v>-2.5177882935483935</c:v>
                </c:pt>
                <c:pt idx="33">
                  <c:v>-2.5781249999999987</c:v>
                </c:pt>
                <c:pt idx="34">
                  <c:v>-2.6562499999999987</c:v>
                </c:pt>
                <c:pt idx="35">
                  <c:v>-2.7343749999999987</c:v>
                </c:pt>
                <c:pt idx="36">
                  <c:v>-2.8124999999999987</c:v>
                </c:pt>
                <c:pt idx="37">
                  <c:v>-2.8906249999999987</c:v>
                </c:pt>
                <c:pt idx="38">
                  <c:v>-2.9687499999999987</c:v>
                </c:pt>
                <c:pt idx="39">
                  <c:v>-3.0468749999999987</c:v>
                </c:pt>
                <c:pt idx="40">
                  <c:v>-3.1249999999999987</c:v>
                </c:pt>
                <c:pt idx="41">
                  <c:v>-3.2031249999999987</c:v>
                </c:pt>
                <c:pt idx="42">
                  <c:v>-3.2812499999999987</c:v>
                </c:pt>
                <c:pt idx="43">
                  <c:v>-3.3593749999999987</c:v>
                </c:pt>
                <c:pt idx="44">
                  <c:v>-3.4374999999999987</c:v>
                </c:pt>
                <c:pt idx="45">
                  <c:v>-3.5156249999999982</c:v>
                </c:pt>
                <c:pt idx="46">
                  <c:v>-3.5937499999999982</c:v>
                </c:pt>
                <c:pt idx="47">
                  <c:v>-3.6718749999999982</c:v>
                </c:pt>
                <c:pt idx="48">
                  <c:v>-3.7499999999999982</c:v>
                </c:pt>
                <c:pt idx="49">
                  <c:v>-3.8281249999999982</c:v>
                </c:pt>
                <c:pt idx="50">
                  <c:v>-3.9062499999999982</c:v>
                </c:pt>
                <c:pt idx="51">
                  <c:v>-3.9843749999999982</c:v>
                </c:pt>
                <c:pt idx="52">
                  <c:v>-4.0624999999999982</c:v>
                </c:pt>
                <c:pt idx="53">
                  <c:v>-4.1406249999999982</c:v>
                </c:pt>
                <c:pt idx="54">
                  <c:v>-4.2187499999999982</c:v>
                </c:pt>
                <c:pt idx="55">
                  <c:v>-4.2968749999999982</c:v>
                </c:pt>
                <c:pt idx="56">
                  <c:v>-4.3749999999999982</c:v>
                </c:pt>
                <c:pt idx="57">
                  <c:v>-4.4531249999999982</c:v>
                </c:pt>
                <c:pt idx="58">
                  <c:v>-4.5312499999999982</c:v>
                </c:pt>
                <c:pt idx="59">
                  <c:v>-4.6093749999999982</c:v>
                </c:pt>
                <c:pt idx="60">
                  <c:v>-4.6874999999999982</c:v>
                </c:pt>
                <c:pt idx="61">
                  <c:v>-4.7656249999999982</c:v>
                </c:pt>
                <c:pt idx="62">
                  <c:v>-4.8437499999999982</c:v>
                </c:pt>
                <c:pt idx="63">
                  <c:v>-4.9218749999999982</c:v>
                </c:pt>
                <c:pt idx="64">
                  <c:v>-4.9999999999999982</c:v>
                </c:pt>
                <c:pt idx="65">
                  <c:v>-5.0781249999999973</c:v>
                </c:pt>
                <c:pt idx="66">
                  <c:v>-5.1562499999999973</c:v>
                </c:pt>
                <c:pt idx="67">
                  <c:v>-5.2343749999999973</c:v>
                </c:pt>
                <c:pt idx="68">
                  <c:v>-5.3124999999999973</c:v>
                </c:pt>
                <c:pt idx="69">
                  <c:v>-5.3906249999999973</c:v>
                </c:pt>
                <c:pt idx="70">
                  <c:v>-5.4687499999999973</c:v>
                </c:pt>
                <c:pt idx="71">
                  <c:v>-5.5468749999999973</c:v>
                </c:pt>
                <c:pt idx="72">
                  <c:v>-5.6249999999999973</c:v>
                </c:pt>
                <c:pt idx="73">
                  <c:v>-5.7031249999999973</c:v>
                </c:pt>
                <c:pt idx="74">
                  <c:v>-5.7812499999999973</c:v>
                </c:pt>
                <c:pt idx="75">
                  <c:v>-5.8593749999999973</c:v>
                </c:pt>
                <c:pt idx="76">
                  <c:v>-5.9374999999999973</c:v>
                </c:pt>
                <c:pt idx="77">
                  <c:v>-6.0156249999999973</c:v>
                </c:pt>
                <c:pt idx="78">
                  <c:v>-6.0937499999999973</c:v>
                </c:pt>
                <c:pt idx="79">
                  <c:v>-6.1718749999999973</c:v>
                </c:pt>
                <c:pt idx="80">
                  <c:v>-6.2499999999999973</c:v>
                </c:pt>
                <c:pt idx="81">
                  <c:v>-6.3281249999999973</c:v>
                </c:pt>
                <c:pt idx="82">
                  <c:v>-6.4062499999999973</c:v>
                </c:pt>
                <c:pt idx="83">
                  <c:v>-6.4843749999999973</c:v>
                </c:pt>
                <c:pt idx="84">
                  <c:v>-6.5624999999999973</c:v>
                </c:pt>
                <c:pt idx="85">
                  <c:v>-6.6406249999999973</c:v>
                </c:pt>
                <c:pt idx="86">
                  <c:v>-6.7187499999999973</c:v>
                </c:pt>
                <c:pt idx="87">
                  <c:v>-6.7968749999999973</c:v>
                </c:pt>
                <c:pt idx="88">
                  <c:v>-6.8749999999999973</c:v>
                </c:pt>
                <c:pt idx="89">
                  <c:v>-6.9531249999999973</c:v>
                </c:pt>
                <c:pt idx="90">
                  <c:v>-7.0312499999999964</c:v>
                </c:pt>
                <c:pt idx="91">
                  <c:v>-7.1093749999999964</c:v>
                </c:pt>
                <c:pt idx="92">
                  <c:v>-7.1874999999999964</c:v>
                </c:pt>
                <c:pt idx="93">
                  <c:v>-7.2656249999999964</c:v>
                </c:pt>
                <c:pt idx="94">
                  <c:v>-7.3437499999999964</c:v>
                </c:pt>
                <c:pt idx="95">
                  <c:v>-7.4218749999999964</c:v>
                </c:pt>
                <c:pt idx="96">
                  <c:v>-7.4999999999999964</c:v>
                </c:pt>
                <c:pt idx="97">
                  <c:v>-7.5781249999999964</c:v>
                </c:pt>
                <c:pt idx="98">
                  <c:v>-7.6562499999999964</c:v>
                </c:pt>
                <c:pt idx="99">
                  <c:v>-7.7343749999999964</c:v>
                </c:pt>
                <c:pt idx="100">
                  <c:v>-7.8124999999999964</c:v>
                </c:pt>
                <c:pt idx="101">
                  <c:v>-7.8906249999999964</c:v>
                </c:pt>
                <c:pt idx="102">
                  <c:v>-7.9687499999999964</c:v>
                </c:pt>
                <c:pt idx="103">
                  <c:v>-8.0468749999999964</c:v>
                </c:pt>
                <c:pt idx="104">
                  <c:v>-8.1249999999999964</c:v>
                </c:pt>
                <c:pt idx="105">
                  <c:v>-8.2031249999999964</c:v>
                </c:pt>
                <c:pt idx="106">
                  <c:v>-8.2812499999999964</c:v>
                </c:pt>
                <c:pt idx="107">
                  <c:v>-8.3593749999999964</c:v>
                </c:pt>
                <c:pt idx="108">
                  <c:v>-8.4374999999999964</c:v>
                </c:pt>
                <c:pt idx="109">
                  <c:v>-8.5156249999999964</c:v>
                </c:pt>
                <c:pt idx="110">
                  <c:v>-8.5937499999999964</c:v>
                </c:pt>
                <c:pt idx="111">
                  <c:v>-8.6718749999999964</c:v>
                </c:pt>
                <c:pt idx="112">
                  <c:v>-8.7499999999999964</c:v>
                </c:pt>
                <c:pt idx="113">
                  <c:v>-8.8281249999999964</c:v>
                </c:pt>
                <c:pt idx="114">
                  <c:v>-8.9062499999999964</c:v>
                </c:pt>
                <c:pt idx="115">
                  <c:v>-8.9843749999999964</c:v>
                </c:pt>
                <c:pt idx="116">
                  <c:v>-9.0624999999999964</c:v>
                </c:pt>
                <c:pt idx="117">
                  <c:v>-9.1406249999999964</c:v>
                </c:pt>
                <c:pt idx="118">
                  <c:v>-9.2187499999999964</c:v>
                </c:pt>
                <c:pt idx="119">
                  <c:v>-9.2968749999999964</c:v>
                </c:pt>
                <c:pt idx="120">
                  <c:v>-9.3749999999999964</c:v>
                </c:pt>
                <c:pt idx="121">
                  <c:v>-9.4531249999999964</c:v>
                </c:pt>
                <c:pt idx="122">
                  <c:v>-9.5312499999999964</c:v>
                </c:pt>
                <c:pt idx="123">
                  <c:v>-9.6093749999999964</c:v>
                </c:pt>
                <c:pt idx="124">
                  <c:v>-9.6874999999999964</c:v>
                </c:pt>
                <c:pt idx="125">
                  <c:v>-9.7656249999999964</c:v>
                </c:pt>
                <c:pt idx="126">
                  <c:v>-9.8437499999999964</c:v>
                </c:pt>
                <c:pt idx="127">
                  <c:v>-9.9218749999999964</c:v>
                </c:pt>
                <c:pt idx="128">
                  <c:v>-9.9999999999999964</c:v>
                </c:pt>
                <c:pt idx="129">
                  <c:v>-10.078124999999995</c:v>
                </c:pt>
                <c:pt idx="130">
                  <c:v>-10.156249999999995</c:v>
                </c:pt>
                <c:pt idx="131">
                  <c:v>-10.234374999999995</c:v>
                </c:pt>
                <c:pt idx="132">
                  <c:v>-10.312499999999995</c:v>
                </c:pt>
                <c:pt idx="133">
                  <c:v>-10.390624999999995</c:v>
                </c:pt>
                <c:pt idx="134">
                  <c:v>-10.468749999999995</c:v>
                </c:pt>
                <c:pt idx="135">
                  <c:v>-10.546874999999995</c:v>
                </c:pt>
                <c:pt idx="136">
                  <c:v>-10.624999999999995</c:v>
                </c:pt>
                <c:pt idx="137">
                  <c:v>-10.703124999999995</c:v>
                </c:pt>
                <c:pt idx="138">
                  <c:v>-10.781249999999995</c:v>
                </c:pt>
                <c:pt idx="139">
                  <c:v>-10.859374999999995</c:v>
                </c:pt>
                <c:pt idx="140">
                  <c:v>-10.937499999999995</c:v>
                </c:pt>
                <c:pt idx="141">
                  <c:v>-11.015624999999995</c:v>
                </c:pt>
                <c:pt idx="142">
                  <c:v>-11.093749999999995</c:v>
                </c:pt>
                <c:pt idx="143">
                  <c:v>-11.171874999999995</c:v>
                </c:pt>
                <c:pt idx="144">
                  <c:v>-11.249999999999995</c:v>
                </c:pt>
                <c:pt idx="145">
                  <c:v>-11.328124999999995</c:v>
                </c:pt>
                <c:pt idx="146">
                  <c:v>-11.406249999999995</c:v>
                </c:pt>
                <c:pt idx="147">
                  <c:v>-11.484374999999995</c:v>
                </c:pt>
                <c:pt idx="148">
                  <c:v>-11.562499999999995</c:v>
                </c:pt>
                <c:pt idx="149">
                  <c:v>-11.640624999999995</c:v>
                </c:pt>
                <c:pt idx="150">
                  <c:v>-11.718749999999995</c:v>
                </c:pt>
                <c:pt idx="151">
                  <c:v>-11.796874999999995</c:v>
                </c:pt>
                <c:pt idx="152">
                  <c:v>-11.874999999999995</c:v>
                </c:pt>
                <c:pt idx="153">
                  <c:v>-11.953124999999995</c:v>
                </c:pt>
                <c:pt idx="154">
                  <c:v>-12.031249999999995</c:v>
                </c:pt>
                <c:pt idx="155">
                  <c:v>-12.109374999999995</c:v>
                </c:pt>
                <c:pt idx="156">
                  <c:v>-12.187499999999995</c:v>
                </c:pt>
                <c:pt idx="157">
                  <c:v>-12.265624999999995</c:v>
                </c:pt>
                <c:pt idx="158">
                  <c:v>-12.343749999999995</c:v>
                </c:pt>
                <c:pt idx="159">
                  <c:v>-12.474999999999994</c:v>
                </c:pt>
                <c:pt idx="160" formatCode="General">
                  <c:v>0</c:v>
                </c:pt>
                <c:pt idx="161">
                  <c:v>-2.5177882935483931</c:v>
                </c:pt>
                <c:pt idx="162">
                  <c:v>-2.5177882935483931</c:v>
                </c:pt>
                <c:pt idx="163" formatCode="General">
                  <c:v>0</c:v>
                </c:pt>
                <c:pt idx="164">
                  <c:v>#N/A</c:v>
                </c:pt>
                <c:pt idx="165">
                  <c:v>#N/A</c:v>
                </c:pt>
                <c:pt idx="166">
                  <c:v>#N/A</c:v>
                </c:pt>
                <c:pt idx="167">
                  <c:v>#N/A</c:v>
                </c:pt>
                <c:pt idx="168">
                  <c:v>#N/A</c:v>
                </c:pt>
                <c:pt idx="169">
                  <c:v>#N/A</c:v>
                </c:pt>
                <c:pt idx="170">
                  <c:v>#N/A</c:v>
                </c:pt>
                <c:pt idx="171">
                  <c:v>#N/A</c:v>
                </c:pt>
                <c:pt idx="172">
                  <c:v>#N/A</c:v>
                </c:pt>
                <c:pt idx="173">
                  <c:v>#N/A</c:v>
                </c:pt>
                <c:pt idx="174">
                  <c:v>#N/A</c:v>
                </c:pt>
                <c:pt idx="175">
                  <c:v>#N/A</c:v>
                </c:pt>
                <c:pt idx="176">
                  <c:v>#N/A</c:v>
                </c:pt>
                <c:pt idx="177">
                  <c:v>#N/A</c:v>
                </c:pt>
                <c:pt idx="178">
                  <c:v>#N/A</c:v>
                </c:pt>
                <c:pt idx="179">
                  <c:v>#N/A</c:v>
                </c:pt>
                <c:pt idx="180">
                  <c:v>#N/A</c:v>
                </c:pt>
                <c:pt idx="181">
                  <c:v>#N/A</c:v>
                </c:pt>
                <c:pt idx="182">
                  <c:v>#N/A</c:v>
                </c:pt>
                <c:pt idx="183">
                  <c:v>#N/A</c:v>
                </c:pt>
                <c:pt idx="184">
                  <c:v>#N/A</c:v>
                </c:pt>
                <c:pt idx="185">
                  <c:v>#N/A</c:v>
                </c:pt>
                <c:pt idx="186">
                  <c:v>#N/A</c:v>
                </c:pt>
                <c:pt idx="187">
                  <c:v>#N/A</c:v>
                </c:pt>
                <c:pt idx="188">
                  <c:v>#N/A</c:v>
                </c:pt>
                <c:pt idx="189">
                  <c:v>#N/A</c:v>
                </c:pt>
                <c:pt idx="190">
                  <c:v>#N/A</c:v>
                </c:pt>
                <c:pt idx="191">
                  <c:v>#N/A</c:v>
                </c:pt>
                <c:pt idx="192">
                  <c:v>#N/A</c:v>
                </c:pt>
                <c:pt idx="193">
                  <c:v>#N/A</c:v>
                </c:pt>
                <c:pt idx="194">
                  <c:v>#N/A</c:v>
                </c:pt>
                <c:pt idx="195">
                  <c:v>#N/A</c:v>
                </c:pt>
                <c:pt idx="196">
                  <c:v>#N/A</c:v>
                </c:pt>
                <c:pt idx="197">
                  <c:v>#N/A</c:v>
                </c:pt>
                <c:pt idx="198">
                  <c:v>#N/A</c:v>
                </c:pt>
                <c:pt idx="199">
                  <c:v>#N/A</c:v>
                </c:pt>
                <c:pt idx="200">
                  <c:v>#N/A</c:v>
                </c:pt>
                <c:pt idx="201">
                  <c:v>#N/A</c:v>
                </c:pt>
                <c:pt idx="202">
                  <c:v>#N/A</c:v>
                </c:pt>
                <c:pt idx="203">
                  <c:v>#N/A</c:v>
                </c:pt>
                <c:pt idx="204">
                  <c:v>#N/A</c:v>
                </c:pt>
                <c:pt idx="205">
                  <c:v>#N/A</c:v>
                </c:pt>
                <c:pt idx="206">
                  <c:v>#N/A</c:v>
                </c:pt>
                <c:pt idx="207">
                  <c:v>#N/A</c:v>
                </c:pt>
                <c:pt idx="208">
                  <c:v>#N/A</c:v>
                </c:pt>
                <c:pt idx="209">
                  <c:v>#N/A</c:v>
                </c:pt>
                <c:pt idx="210">
                  <c:v>#N/A</c:v>
                </c:pt>
                <c:pt idx="211">
                  <c:v>#N/A</c:v>
                </c:pt>
                <c:pt idx="212">
                  <c:v>#N/A</c:v>
                </c:pt>
                <c:pt idx="213">
                  <c:v>#N/A</c:v>
                </c:pt>
                <c:pt idx="214">
                  <c:v>#N/A</c:v>
                </c:pt>
                <c:pt idx="215">
                  <c:v>#N/A</c:v>
                </c:pt>
                <c:pt idx="216">
                  <c:v>#N/A</c:v>
                </c:pt>
                <c:pt idx="217">
                  <c:v>#N/A</c:v>
                </c:pt>
                <c:pt idx="218">
                  <c:v>#N/A</c:v>
                </c:pt>
                <c:pt idx="219">
                  <c:v>#N/A</c:v>
                </c:pt>
                <c:pt idx="220">
                  <c:v>#N/A</c:v>
                </c:pt>
                <c:pt idx="221">
                  <c:v>#N/A</c:v>
                </c:pt>
                <c:pt idx="222">
                  <c:v>#N/A</c:v>
                </c:pt>
                <c:pt idx="223">
                  <c:v>#N/A</c:v>
                </c:pt>
                <c:pt idx="224">
                  <c:v>#N/A</c:v>
                </c:pt>
                <c:pt idx="225">
                  <c:v>#N/A</c:v>
                </c:pt>
                <c:pt idx="226">
                  <c:v>#N/A</c:v>
                </c:pt>
                <c:pt idx="227">
                  <c:v>#N/A</c:v>
                </c:pt>
                <c:pt idx="228">
                  <c:v>#N/A</c:v>
                </c:pt>
                <c:pt idx="229">
                  <c:v>#N/A</c:v>
                </c:pt>
                <c:pt idx="230">
                  <c:v>#N/A</c:v>
                </c:pt>
                <c:pt idx="231">
                  <c:v>#N/A</c:v>
                </c:pt>
                <c:pt idx="232">
                  <c:v>#N/A</c:v>
                </c:pt>
                <c:pt idx="233">
                  <c:v>#N/A</c:v>
                </c:pt>
                <c:pt idx="234">
                  <c:v>#N/A</c:v>
                </c:pt>
                <c:pt idx="235">
                  <c:v>#N/A</c:v>
                </c:pt>
                <c:pt idx="236">
                  <c:v>#N/A</c:v>
                </c:pt>
                <c:pt idx="237">
                  <c:v>#N/A</c:v>
                </c:pt>
                <c:pt idx="238">
                  <c:v>#N/A</c:v>
                </c:pt>
                <c:pt idx="239">
                  <c:v>#N/A</c:v>
                </c:pt>
                <c:pt idx="240">
                  <c:v>#N/A</c:v>
                </c:pt>
                <c:pt idx="241">
                  <c:v>#N/A</c:v>
                </c:pt>
                <c:pt idx="242">
                  <c:v>#N/A</c:v>
                </c:pt>
                <c:pt idx="243">
                  <c:v>#N/A</c:v>
                </c:pt>
                <c:pt idx="244">
                  <c:v>#N/A</c:v>
                </c:pt>
                <c:pt idx="245">
                  <c:v>#N/A</c:v>
                </c:pt>
                <c:pt idx="246">
                  <c:v>#N/A</c:v>
                </c:pt>
                <c:pt idx="247">
                  <c:v>#N/A</c:v>
                </c:pt>
                <c:pt idx="248">
                  <c:v>#N/A</c:v>
                </c:pt>
                <c:pt idx="249">
                  <c:v>#N/A</c:v>
                </c:pt>
                <c:pt idx="250">
                  <c:v>#N/A</c:v>
                </c:pt>
                <c:pt idx="251">
                  <c:v>#N/A</c:v>
                </c:pt>
                <c:pt idx="252">
                  <c:v>#N/A</c:v>
                </c:pt>
                <c:pt idx="253">
                  <c:v>#N/A</c:v>
                </c:pt>
                <c:pt idx="254">
                  <c:v>#N/A</c:v>
                </c:pt>
                <c:pt idx="255">
                  <c:v>#N/A</c:v>
                </c:pt>
                <c:pt idx="256">
                  <c:v>#N/A</c:v>
                </c:pt>
                <c:pt idx="257">
                  <c:v>#N/A</c:v>
                </c:pt>
                <c:pt idx="258">
                  <c:v>#N/A</c:v>
                </c:pt>
                <c:pt idx="259">
                  <c:v>#N/A</c:v>
                </c:pt>
                <c:pt idx="260">
                  <c:v>#N/A</c:v>
                </c:pt>
                <c:pt idx="261">
                  <c:v>#N/A</c:v>
                </c:pt>
                <c:pt idx="262">
                  <c:v>#N/A</c:v>
                </c:pt>
                <c:pt idx="263">
                  <c:v>#N/A</c:v>
                </c:pt>
                <c:pt idx="264">
                  <c:v>#N/A</c:v>
                </c:pt>
                <c:pt idx="265">
                  <c:v>#N/A</c:v>
                </c:pt>
                <c:pt idx="266">
                  <c:v>-15.926747862162163</c:v>
                </c:pt>
                <c:pt idx="267">
                  <c:v>-15.926747862162157</c:v>
                </c:pt>
                <c:pt idx="268">
                  <c:v>-15.926747862162163</c:v>
                </c:pt>
                <c:pt idx="269">
                  <c:v>-15.926747862162165</c:v>
                </c:pt>
                <c:pt idx="270">
                  <c:v>-15.926747862162161</c:v>
                </c:pt>
                <c:pt idx="271">
                  <c:v>-15.926747862162161</c:v>
                </c:pt>
                <c:pt idx="272">
                  <c:v>-15.926747862162159</c:v>
                </c:pt>
                <c:pt idx="273">
                  <c:v>-15.926747862162163</c:v>
                </c:pt>
                <c:pt idx="274">
                  <c:v>-15.926747862162157</c:v>
                </c:pt>
                <c:pt idx="275">
                  <c:v>-15.926747862162161</c:v>
                </c:pt>
                <c:pt idx="276">
                  <c:v>-15.926747862162163</c:v>
                </c:pt>
                <c:pt idx="277">
                  <c:v>-15.926747862162161</c:v>
                </c:pt>
                <c:pt idx="278">
                  <c:v>-15.926747862162163</c:v>
                </c:pt>
                <c:pt idx="279">
                  <c:v>-15.926747862162165</c:v>
                </c:pt>
                <c:pt idx="280">
                  <c:v>-15.926747862162159</c:v>
                </c:pt>
                <c:pt idx="281">
                  <c:v>-15.926747862162161</c:v>
                </c:pt>
                <c:pt idx="282">
                  <c:v>-15.926747862162159</c:v>
                </c:pt>
                <c:pt idx="283">
                  <c:v>-15.926747862162166</c:v>
                </c:pt>
                <c:pt idx="284">
                  <c:v>-15.926747862162165</c:v>
                </c:pt>
                <c:pt idx="285">
                  <c:v>-15.926747862162165</c:v>
                </c:pt>
                <c:pt idx="286">
                  <c:v>-15.926747862162159</c:v>
                </c:pt>
                <c:pt idx="287">
                  <c:v>-15.926747862162165</c:v>
                </c:pt>
                <c:pt idx="288">
                  <c:v>-15.926747862162166</c:v>
                </c:pt>
                <c:pt idx="289">
                  <c:v>-15.926747862162159</c:v>
                </c:pt>
                <c:pt idx="290">
                  <c:v>-15.926747862162163</c:v>
                </c:pt>
                <c:pt idx="291">
                  <c:v>-15.926747862162161</c:v>
                </c:pt>
                <c:pt idx="292">
                  <c:v>-15.926747862162161</c:v>
                </c:pt>
                <c:pt idx="293">
                  <c:v>-15.926747862162159</c:v>
                </c:pt>
                <c:pt idx="294">
                  <c:v>-15.926747862162159</c:v>
                </c:pt>
                <c:pt idx="295">
                  <c:v>-15.926747862162161</c:v>
                </c:pt>
                <c:pt idx="296">
                  <c:v>-15.926747862162159</c:v>
                </c:pt>
                <c:pt idx="297">
                  <c:v>-15.926747862162159</c:v>
                </c:pt>
                <c:pt idx="298">
                  <c:v>-15.926747862162163</c:v>
                </c:pt>
                <c:pt idx="299">
                  <c:v>-15.926747862162166</c:v>
                </c:pt>
                <c:pt idx="300">
                  <c:v>-15.926747862162165</c:v>
                </c:pt>
                <c:pt idx="301">
                  <c:v>-15.926747862162172</c:v>
                </c:pt>
                <c:pt idx="302">
                  <c:v>-15.926747862162161</c:v>
                </c:pt>
                <c:pt idx="303">
                  <c:v>-15.926747862162157</c:v>
                </c:pt>
                <c:pt idx="304">
                  <c:v>-15.926747862162156</c:v>
                </c:pt>
                <c:pt idx="305">
                  <c:v>-15.926747862162168</c:v>
                </c:pt>
                <c:pt idx="306">
                  <c:v>-15.926747862162161</c:v>
                </c:pt>
                <c:pt idx="307">
                  <c:v>-15.926747862162163</c:v>
                </c:pt>
                <c:pt idx="308">
                  <c:v>-15.926747862162161</c:v>
                </c:pt>
                <c:pt idx="309">
                  <c:v>-15.926747862162159</c:v>
                </c:pt>
                <c:pt idx="310">
                  <c:v>-15.926747862162159</c:v>
                </c:pt>
                <c:pt idx="311">
                  <c:v>-15.926747862162159</c:v>
                </c:pt>
                <c:pt idx="312">
                  <c:v>-15.92674786216217</c:v>
                </c:pt>
                <c:pt idx="313">
                  <c:v>-15.926747862162159</c:v>
                </c:pt>
                <c:pt idx="314">
                  <c:v>-15.926747862162161</c:v>
                </c:pt>
                <c:pt idx="315">
                  <c:v>-15.926747862162163</c:v>
                </c:pt>
                <c:pt idx="316">
                  <c:v>-15.926747862162165</c:v>
                </c:pt>
                <c:pt idx="317">
                  <c:v>-15.926747862162163</c:v>
                </c:pt>
                <c:pt idx="318">
                  <c:v>-15.926747862162159</c:v>
                </c:pt>
                <c:pt idx="319">
                  <c:v>-15.926747862162156</c:v>
                </c:pt>
                <c:pt idx="320">
                  <c:v>-15.926747862162157</c:v>
                </c:pt>
                <c:pt idx="321">
                  <c:v>-15.926747862162157</c:v>
                </c:pt>
                <c:pt idx="322">
                  <c:v>-15.926747862162157</c:v>
                </c:pt>
                <c:pt idx="323">
                  <c:v>-15.994862255534933</c:v>
                </c:pt>
                <c:pt idx="324" formatCode="General">
                  <c:v>0</c:v>
                </c:pt>
                <c:pt idx="325">
                  <c:v>-15.926747862162163</c:v>
                </c:pt>
                <c:pt idx="326">
                  <c:v>-15.926747862162163</c:v>
                </c:pt>
                <c:pt idx="327" formatCode="General">
                  <c:v>0</c:v>
                </c:pt>
                <c:pt idx="328">
                  <c:v>#N/A</c:v>
                </c:pt>
                <c:pt idx="329">
                  <c:v>#N/A</c:v>
                </c:pt>
                <c:pt idx="330">
                  <c:v>#N/A</c:v>
                </c:pt>
                <c:pt idx="331">
                  <c:v>#N/A</c:v>
                </c:pt>
                <c:pt idx="332">
                  <c:v>#N/A</c:v>
                </c:pt>
                <c:pt idx="333">
                  <c:v>#N/A</c:v>
                </c:pt>
                <c:pt idx="334">
                  <c:v>#N/A</c:v>
                </c:pt>
                <c:pt idx="335">
                  <c:v>#N/A</c:v>
                </c:pt>
                <c:pt idx="336">
                  <c:v>#N/A</c:v>
                </c:pt>
                <c:pt idx="337">
                  <c:v>#N/A</c:v>
                </c:pt>
                <c:pt idx="338">
                  <c:v>#N/A</c:v>
                </c:pt>
                <c:pt idx="339">
                  <c:v>#N/A</c:v>
                </c:pt>
                <c:pt idx="340">
                  <c:v>#N/A</c:v>
                </c:pt>
                <c:pt idx="341">
                  <c:v>#N/A</c:v>
                </c:pt>
                <c:pt idx="342">
                  <c:v>#N/A</c:v>
                </c:pt>
                <c:pt idx="343">
                  <c:v>#N/A</c:v>
                </c:pt>
                <c:pt idx="344">
                  <c:v>#N/A</c:v>
                </c:pt>
                <c:pt idx="345">
                  <c:v>-2.5177882935483931</c:v>
                </c:pt>
                <c:pt idx="346">
                  <c:v>-2.5177882935483931</c:v>
                </c:pt>
                <c:pt idx="347">
                  <c:v>-2.517788293548394</c:v>
                </c:pt>
                <c:pt idx="348">
                  <c:v>-2.5177882935483935</c:v>
                </c:pt>
                <c:pt idx="349">
                  <c:v>-2.5177882935483935</c:v>
                </c:pt>
                <c:pt idx="350">
                  <c:v>-2.5177882935483926</c:v>
                </c:pt>
                <c:pt idx="351">
                  <c:v>-2.5177882935483931</c:v>
                </c:pt>
                <c:pt idx="352">
                  <c:v>-2.5177882935483926</c:v>
                </c:pt>
                <c:pt idx="353">
                  <c:v>-2.5177882935483931</c:v>
                </c:pt>
                <c:pt idx="354">
                  <c:v>-2.5177882935483935</c:v>
                </c:pt>
                <c:pt idx="355">
                  <c:v>-2.5177882935483922</c:v>
                </c:pt>
                <c:pt idx="356">
                  <c:v>-2.5177882935483926</c:v>
                </c:pt>
                <c:pt idx="357">
                  <c:v>-2.5177882935483931</c:v>
                </c:pt>
                <c:pt idx="358">
                  <c:v>-2.5177882935483922</c:v>
                </c:pt>
                <c:pt idx="359">
                  <c:v>-2.5177882935483935</c:v>
                </c:pt>
                <c:pt idx="360">
                  <c:v>-2.5177882935483935</c:v>
                </c:pt>
                <c:pt idx="361">
                  <c:v>-2.5781249999999987</c:v>
                </c:pt>
                <c:pt idx="362">
                  <c:v>-2.6562499999999987</c:v>
                </c:pt>
                <c:pt idx="363">
                  <c:v>-2.7343749999999987</c:v>
                </c:pt>
                <c:pt idx="364">
                  <c:v>-2.8124999999999987</c:v>
                </c:pt>
                <c:pt idx="365">
                  <c:v>-2.8906249999999987</c:v>
                </c:pt>
                <c:pt idx="366">
                  <c:v>-2.9687499999999987</c:v>
                </c:pt>
                <c:pt idx="367">
                  <c:v>-3.0468749999999987</c:v>
                </c:pt>
                <c:pt idx="368">
                  <c:v>-3.1249999999999987</c:v>
                </c:pt>
                <c:pt idx="369">
                  <c:v>-3.2031249999999987</c:v>
                </c:pt>
                <c:pt idx="370">
                  <c:v>-3.2812499999999987</c:v>
                </c:pt>
                <c:pt idx="371">
                  <c:v>-3.3593749999999987</c:v>
                </c:pt>
                <c:pt idx="372">
                  <c:v>-3.4374999999999987</c:v>
                </c:pt>
                <c:pt idx="373">
                  <c:v>-3.5156249999999982</c:v>
                </c:pt>
                <c:pt idx="374">
                  <c:v>-3.5937499999999982</c:v>
                </c:pt>
                <c:pt idx="375">
                  <c:v>-3.6718749999999982</c:v>
                </c:pt>
                <c:pt idx="376">
                  <c:v>-3.7499999999999982</c:v>
                </c:pt>
                <c:pt idx="377">
                  <c:v>-3.8281249999999982</c:v>
                </c:pt>
                <c:pt idx="378">
                  <c:v>-3.9062499999999982</c:v>
                </c:pt>
                <c:pt idx="379">
                  <c:v>-3.9843749999999982</c:v>
                </c:pt>
                <c:pt idx="380">
                  <c:v>-4.0624999999999982</c:v>
                </c:pt>
                <c:pt idx="381">
                  <c:v>-4.1406249999999982</c:v>
                </c:pt>
                <c:pt idx="382">
                  <c:v>-4.2187499999999982</c:v>
                </c:pt>
                <c:pt idx="383">
                  <c:v>-4.2968749999999982</c:v>
                </c:pt>
                <c:pt idx="384">
                  <c:v>-4.3749999999999982</c:v>
                </c:pt>
                <c:pt idx="385">
                  <c:v>-4.4531249999999982</c:v>
                </c:pt>
                <c:pt idx="386">
                  <c:v>-4.5312499999999982</c:v>
                </c:pt>
                <c:pt idx="387">
                  <c:v>-4.6093749999999982</c:v>
                </c:pt>
                <c:pt idx="388">
                  <c:v>-4.6874999999999982</c:v>
                </c:pt>
                <c:pt idx="389">
                  <c:v>-4.7656249999999982</c:v>
                </c:pt>
                <c:pt idx="390">
                  <c:v>-4.8437499999999982</c:v>
                </c:pt>
                <c:pt idx="391">
                  <c:v>-4.9218749999999982</c:v>
                </c:pt>
                <c:pt idx="392">
                  <c:v>-4.9999999999999982</c:v>
                </c:pt>
                <c:pt idx="393">
                  <c:v>-5.0781249999999973</c:v>
                </c:pt>
                <c:pt idx="394">
                  <c:v>-5.1562499999999973</c:v>
                </c:pt>
                <c:pt idx="395">
                  <c:v>-5.2343749999999973</c:v>
                </c:pt>
                <c:pt idx="396">
                  <c:v>-5.3124999999999973</c:v>
                </c:pt>
                <c:pt idx="397">
                  <c:v>-5.3906249999999973</c:v>
                </c:pt>
                <c:pt idx="398">
                  <c:v>-5.4687499999999973</c:v>
                </c:pt>
                <c:pt idx="399">
                  <c:v>-5.5468749999999973</c:v>
                </c:pt>
                <c:pt idx="400">
                  <c:v>-5.6249999999999973</c:v>
                </c:pt>
                <c:pt idx="401">
                  <c:v>-5.7031249999999973</c:v>
                </c:pt>
                <c:pt idx="402">
                  <c:v>-5.7812499999999973</c:v>
                </c:pt>
                <c:pt idx="403">
                  <c:v>-5.8593749999999973</c:v>
                </c:pt>
                <c:pt idx="404">
                  <c:v>-5.9374999999999973</c:v>
                </c:pt>
                <c:pt idx="405">
                  <c:v>-6.0156249999999973</c:v>
                </c:pt>
                <c:pt idx="406">
                  <c:v>-6.0937499999999973</c:v>
                </c:pt>
                <c:pt idx="407">
                  <c:v>-6.1718749999999973</c:v>
                </c:pt>
                <c:pt idx="408">
                  <c:v>-6.2499999999999973</c:v>
                </c:pt>
                <c:pt idx="409">
                  <c:v>-6.3281249999999973</c:v>
                </c:pt>
                <c:pt idx="410">
                  <c:v>-6.4062499999999973</c:v>
                </c:pt>
                <c:pt idx="411">
                  <c:v>-6.4843749999999973</c:v>
                </c:pt>
                <c:pt idx="412">
                  <c:v>-6.5624999999999973</c:v>
                </c:pt>
                <c:pt idx="413">
                  <c:v>-6.6406249999999973</c:v>
                </c:pt>
                <c:pt idx="414">
                  <c:v>-6.7187499999999973</c:v>
                </c:pt>
                <c:pt idx="415">
                  <c:v>-6.7968749999999973</c:v>
                </c:pt>
                <c:pt idx="416">
                  <c:v>-6.8749999999999973</c:v>
                </c:pt>
                <c:pt idx="417">
                  <c:v>-6.9531249999999973</c:v>
                </c:pt>
                <c:pt idx="418">
                  <c:v>-7.0312499999999964</c:v>
                </c:pt>
                <c:pt idx="419">
                  <c:v>-7.1093749999999964</c:v>
                </c:pt>
                <c:pt idx="420">
                  <c:v>-7.1874999999999964</c:v>
                </c:pt>
                <c:pt idx="421">
                  <c:v>-7.2656249999999964</c:v>
                </c:pt>
                <c:pt idx="422">
                  <c:v>-7.3437499999999964</c:v>
                </c:pt>
                <c:pt idx="423">
                  <c:v>-7.4218749999999964</c:v>
                </c:pt>
                <c:pt idx="424">
                  <c:v>-7.4999999999999964</c:v>
                </c:pt>
                <c:pt idx="425">
                  <c:v>-7.5781249999999964</c:v>
                </c:pt>
                <c:pt idx="426">
                  <c:v>-7.6562499999999964</c:v>
                </c:pt>
                <c:pt idx="427">
                  <c:v>-7.7343749999999964</c:v>
                </c:pt>
                <c:pt idx="428">
                  <c:v>-7.8124999999999964</c:v>
                </c:pt>
                <c:pt idx="429">
                  <c:v>-7.8906249999999964</c:v>
                </c:pt>
                <c:pt idx="430">
                  <c:v>-7.9687499999999964</c:v>
                </c:pt>
                <c:pt idx="431">
                  <c:v>-8.0468749999999964</c:v>
                </c:pt>
                <c:pt idx="432">
                  <c:v>-8.1249999999999964</c:v>
                </c:pt>
                <c:pt idx="433">
                  <c:v>-8.2031249999999964</c:v>
                </c:pt>
                <c:pt idx="434">
                  <c:v>-8.2812499999999964</c:v>
                </c:pt>
                <c:pt idx="435">
                  <c:v>-8.3593749999999964</c:v>
                </c:pt>
                <c:pt idx="436">
                  <c:v>-8.4374999999999964</c:v>
                </c:pt>
                <c:pt idx="437">
                  <c:v>-8.5156249999999964</c:v>
                </c:pt>
                <c:pt idx="438">
                  <c:v>-8.5937499999999964</c:v>
                </c:pt>
                <c:pt idx="439">
                  <c:v>-8.6718749999999964</c:v>
                </c:pt>
                <c:pt idx="440">
                  <c:v>-8.7499999999999964</c:v>
                </c:pt>
                <c:pt idx="441">
                  <c:v>-8.8281249999999964</c:v>
                </c:pt>
                <c:pt idx="442">
                  <c:v>-8.9062499999999964</c:v>
                </c:pt>
                <c:pt idx="443">
                  <c:v>-8.9843749999999964</c:v>
                </c:pt>
                <c:pt idx="444">
                  <c:v>-9.0624999999999964</c:v>
                </c:pt>
                <c:pt idx="445">
                  <c:v>-9.1406249999999964</c:v>
                </c:pt>
                <c:pt idx="446">
                  <c:v>-9.2187499999999964</c:v>
                </c:pt>
                <c:pt idx="447">
                  <c:v>-9.2968749999999964</c:v>
                </c:pt>
                <c:pt idx="448">
                  <c:v>-9.3749999999999964</c:v>
                </c:pt>
                <c:pt idx="449">
                  <c:v>-9.4531249999999964</c:v>
                </c:pt>
                <c:pt idx="450">
                  <c:v>-9.5312499999999964</c:v>
                </c:pt>
                <c:pt idx="451">
                  <c:v>-9.6093749999999964</c:v>
                </c:pt>
                <c:pt idx="452">
                  <c:v>-9.6874999999999964</c:v>
                </c:pt>
                <c:pt idx="453">
                  <c:v>-9.7656249999999964</c:v>
                </c:pt>
                <c:pt idx="454">
                  <c:v>-9.8437499999999964</c:v>
                </c:pt>
                <c:pt idx="455">
                  <c:v>-9.9218749999999964</c:v>
                </c:pt>
                <c:pt idx="456">
                  <c:v>-9.9999999999999964</c:v>
                </c:pt>
                <c:pt idx="457">
                  <c:v>-10.078124999999995</c:v>
                </c:pt>
                <c:pt idx="458">
                  <c:v>-10.156249999999995</c:v>
                </c:pt>
                <c:pt idx="459">
                  <c:v>-10.234374999999995</c:v>
                </c:pt>
                <c:pt idx="460">
                  <c:v>-10.312499999999995</c:v>
                </c:pt>
                <c:pt idx="461">
                  <c:v>-10.390624999999995</c:v>
                </c:pt>
                <c:pt idx="462">
                  <c:v>-10.468749999999995</c:v>
                </c:pt>
                <c:pt idx="463">
                  <c:v>-10.546874999999995</c:v>
                </c:pt>
                <c:pt idx="464">
                  <c:v>-10.624999999999995</c:v>
                </c:pt>
                <c:pt idx="465">
                  <c:v>-10.703124999999995</c:v>
                </c:pt>
                <c:pt idx="466">
                  <c:v>-10.781249999999995</c:v>
                </c:pt>
                <c:pt idx="467">
                  <c:v>-10.859374999999995</c:v>
                </c:pt>
                <c:pt idx="468">
                  <c:v>-10.937499999999995</c:v>
                </c:pt>
                <c:pt idx="469">
                  <c:v>-11.015624999999995</c:v>
                </c:pt>
                <c:pt idx="470">
                  <c:v>-11.093749999999995</c:v>
                </c:pt>
                <c:pt idx="471">
                  <c:v>-11.171874999999995</c:v>
                </c:pt>
                <c:pt idx="472">
                  <c:v>-11.249999999999995</c:v>
                </c:pt>
                <c:pt idx="473">
                  <c:v>-11.328124999999995</c:v>
                </c:pt>
                <c:pt idx="474">
                  <c:v>-11.406249999999995</c:v>
                </c:pt>
                <c:pt idx="475">
                  <c:v>-11.484374999999995</c:v>
                </c:pt>
                <c:pt idx="476">
                  <c:v>-11.562499999999995</c:v>
                </c:pt>
                <c:pt idx="477">
                  <c:v>-11.640624999999995</c:v>
                </c:pt>
                <c:pt idx="478">
                  <c:v>-11.718749999999995</c:v>
                </c:pt>
                <c:pt idx="479">
                  <c:v>-11.796874999999995</c:v>
                </c:pt>
                <c:pt idx="480">
                  <c:v>-11.874999999999995</c:v>
                </c:pt>
                <c:pt idx="481">
                  <c:v>-11.953124999999995</c:v>
                </c:pt>
                <c:pt idx="482">
                  <c:v>-12.031249999999995</c:v>
                </c:pt>
                <c:pt idx="483">
                  <c:v>-12.109374999999995</c:v>
                </c:pt>
                <c:pt idx="484">
                  <c:v>-12.187499999999995</c:v>
                </c:pt>
                <c:pt idx="485">
                  <c:v>-12.265624999999995</c:v>
                </c:pt>
                <c:pt idx="486">
                  <c:v>-12.343749999999995</c:v>
                </c:pt>
                <c:pt idx="487">
                  <c:v>-12.474999999999994</c:v>
                </c:pt>
                <c:pt idx="488" formatCode="General">
                  <c:v>0</c:v>
                </c:pt>
                <c:pt idx="489">
                  <c:v>#N/A</c:v>
                </c:pt>
                <c:pt idx="490">
                  <c:v>#N/A</c:v>
                </c:pt>
                <c:pt idx="491">
                  <c:v>#N/A</c:v>
                </c:pt>
                <c:pt idx="492">
                  <c:v>#N/A</c:v>
                </c:pt>
                <c:pt idx="493">
                  <c:v>#N/A</c:v>
                </c:pt>
                <c:pt idx="494">
                  <c:v>#N/A</c:v>
                </c:pt>
                <c:pt idx="495">
                  <c:v>#N/A</c:v>
                </c:pt>
                <c:pt idx="496">
                  <c:v>#N/A</c:v>
                </c:pt>
                <c:pt idx="497">
                  <c:v>#N/A</c:v>
                </c:pt>
                <c:pt idx="498">
                  <c:v>#N/A</c:v>
                </c:pt>
                <c:pt idx="499">
                  <c:v>#N/A</c:v>
                </c:pt>
                <c:pt idx="500">
                  <c:v>#N/A</c:v>
                </c:pt>
                <c:pt idx="501">
                  <c:v>#N/A</c:v>
                </c:pt>
                <c:pt idx="502">
                  <c:v>#N/A</c:v>
                </c:pt>
                <c:pt idx="503">
                  <c:v>#N/A</c:v>
                </c:pt>
                <c:pt idx="504">
                  <c:v>#N/A</c:v>
                </c:pt>
                <c:pt idx="505">
                  <c:v>#N/A</c:v>
                </c:pt>
                <c:pt idx="506">
                  <c:v>#N/A</c:v>
                </c:pt>
                <c:pt idx="507">
                  <c:v>#N/A</c:v>
                </c:pt>
                <c:pt idx="508">
                  <c:v>#N/A</c:v>
                </c:pt>
                <c:pt idx="509">
                  <c:v>#N/A</c:v>
                </c:pt>
                <c:pt idx="510">
                  <c:v>#N/A</c:v>
                </c:pt>
                <c:pt idx="511">
                  <c:v>#N/A</c:v>
                </c:pt>
                <c:pt idx="512">
                  <c:v>#N/A</c:v>
                </c:pt>
                <c:pt idx="513">
                  <c:v>#N/A</c:v>
                </c:pt>
                <c:pt idx="514">
                  <c:v>#N/A</c:v>
                </c:pt>
                <c:pt idx="515">
                  <c:v>#N/A</c:v>
                </c:pt>
                <c:pt idx="516">
                  <c:v>#N/A</c:v>
                </c:pt>
                <c:pt idx="517">
                  <c:v>#N/A</c:v>
                </c:pt>
                <c:pt idx="518">
                  <c:v>#N/A</c:v>
                </c:pt>
                <c:pt idx="519">
                  <c:v>#N/A</c:v>
                </c:pt>
                <c:pt idx="520">
                  <c:v>#N/A</c:v>
                </c:pt>
                <c:pt idx="521">
                  <c:v>#N/A</c:v>
                </c:pt>
                <c:pt idx="522">
                  <c:v>#N/A</c:v>
                </c:pt>
                <c:pt idx="523">
                  <c:v>#N/A</c:v>
                </c:pt>
                <c:pt idx="524">
                  <c:v>#N/A</c:v>
                </c:pt>
                <c:pt idx="525">
                  <c:v>#N/A</c:v>
                </c:pt>
                <c:pt idx="526">
                  <c:v>#N/A</c:v>
                </c:pt>
                <c:pt idx="527">
                  <c:v>#N/A</c:v>
                </c:pt>
                <c:pt idx="528">
                  <c:v>#N/A</c:v>
                </c:pt>
                <c:pt idx="529">
                  <c:v>#N/A</c:v>
                </c:pt>
                <c:pt idx="530">
                  <c:v>#N/A</c:v>
                </c:pt>
                <c:pt idx="531">
                  <c:v>#N/A</c:v>
                </c:pt>
                <c:pt idx="532">
                  <c:v>#N/A</c:v>
                </c:pt>
                <c:pt idx="533">
                  <c:v>#N/A</c:v>
                </c:pt>
                <c:pt idx="534">
                  <c:v>#N/A</c:v>
                </c:pt>
                <c:pt idx="535">
                  <c:v>#N/A</c:v>
                </c:pt>
                <c:pt idx="536">
                  <c:v>#N/A</c:v>
                </c:pt>
                <c:pt idx="537">
                  <c:v>#N/A</c:v>
                </c:pt>
                <c:pt idx="538">
                  <c:v>#N/A</c:v>
                </c:pt>
                <c:pt idx="539">
                  <c:v>#N/A</c:v>
                </c:pt>
                <c:pt idx="540">
                  <c:v>#N/A</c:v>
                </c:pt>
                <c:pt idx="541">
                  <c:v>#N/A</c:v>
                </c:pt>
                <c:pt idx="542">
                  <c:v>#N/A</c:v>
                </c:pt>
                <c:pt idx="543">
                  <c:v>#N/A</c:v>
                </c:pt>
                <c:pt idx="544">
                  <c:v>#N/A</c:v>
                </c:pt>
                <c:pt idx="545">
                  <c:v>#N/A</c:v>
                </c:pt>
                <c:pt idx="546">
                  <c:v>#N/A</c:v>
                </c:pt>
                <c:pt idx="547">
                  <c:v>#N/A</c:v>
                </c:pt>
                <c:pt idx="548">
                  <c:v>#N/A</c:v>
                </c:pt>
                <c:pt idx="549">
                  <c:v>#N/A</c:v>
                </c:pt>
                <c:pt idx="550">
                  <c:v>#N/A</c:v>
                </c:pt>
                <c:pt idx="551">
                  <c:v>#N/A</c:v>
                </c:pt>
                <c:pt idx="552">
                  <c:v>#N/A</c:v>
                </c:pt>
                <c:pt idx="553">
                  <c:v>#N/A</c:v>
                </c:pt>
                <c:pt idx="554">
                  <c:v>#N/A</c:v>
                </c:pt>
                <c:pt idx="555">
                  <c:v>#N/A</c:v>
                </c:pt>
                <c:pt idx="556">
                  <c:v>#N/A</c:v>
                </c:pt>
                <c:pt idx="557">
                  <c:v>#N/A</c:v>
                </c:pt>
                <c:pt idx="558">
                  <c:v>#N/A</c:v>
                </c:pt>
                <c:pt idx="559">
                  <c:v>#N/A</c:v>
                </c:pt>
                <c:pt idx="560">
                  <c:v>#N/A</c:v>
                </c:pt>
                <c:pt idx="561">
                  <c:v>#N/A</c:v>
                </c:pt>
                <c:pt idx="562">
                  <c:v>#N/A</c:v>
                </c:pt>
                <c:pt idx="563">
                  <c:v>#N/A</c:v>
                </c:pt>
                <c:pt idx="564">
                  <c:v>#N/A</c:v>
                </c:pt>
                <c:pt idx="565">
                  <c:v>#N/A</c:v>
                </c:pt>
                <c:pt idx="566">
                  <c:v>#N/A</c:v>
                </c:pt>
                <c:pt idx="567">
                  <c:v>#N/A</c:v>
                </c:pt>
                <c:pt idx="568">
                  <c:v>#N/A</c:v>
                </c:pt>
                <c:pt idx="569">
                  <c:v>#N/A</c:v>
                </c:pt>
                <c:pt idx="570">
                  <c:v>#N/A</c:v>
                </c:pt>
                <c:pt idx="571">
                  <c:v>#N/A</c:v>
                </c:pt>
                <c:pt idx="572">
                  <c:v>#N/A</c:v>
                </c:pt>
                <c:pt idx="573">
                  <c:v>#N/A</c:v>
                </c:pt>
                <c:pt idx="574">
                  <c:v>#N/A</c:v>
                </c:pt>
                <c:pt idx="575">
                  <c:v>#N/A</c:v>
                </c:pt>
                <c:pt idx="576">
                  <c:v>#N/A</c:v>
                </c:pt>
                <c:pt idx="577">
                  <c:v>#N/A</c:v>
                </c:pt>
                <c:pt idx="578">
                  <c:v>#N/A</c:v>
                </c:pt>
                <c:pt idx="579">
                  <c:v>#N/A</c:v>
                </c:pt>
                <c:pt idx="580">
                  <c:v>#N/A</c:v>
                </c:pt>
                <c:pt idx="581">
                  <c:v>#N/A</c:v>
                </c:pt>
                <c:pt idx="582">
                  <c:v>#N/A</c:v>
                </c:pt>
                <c:pt idx="583">
                  <c:v>#N/A</c:v>
                </c:pt>
                <c:pt idx="584">
                  <c:v>#N/A</c:v>
                </c:pt>
                <c:pt idx="585">
                  <c:v>#N/A</c:v>
                </c:pt>
                <c:pt idx="586">
                  <c:v>#N/A</c:v>
                </c:pt>
                <c:pt idx="587">
                  <c:v>#N/A</c:v>
                </c:pt>
                <c:pt idx="588">
                  <c:v>#N/A</c:v>
                </c:pt>
                <c:pt idx="589">
                  <c:v>#N/A</c:v>
                </c:pt>
                <c:pt idx="590">
                  <c:v>#N/A</c:v>
                </c:pt>
                <c:pt idx="591">
                  <c:v>-15.926747862162163</c:v>
                </c:pt>
                <c:pt idx="592">
                  <c:v>-15.926747862162157</c:v>
                </c:pt>
                <c:pt idx="593">
                  <c:v>-15.926747862162163</c:v>
                </c:pt>
                <c:pt idx="594">
                  <c:v>-15.926747862162165</c:v>
                </c:pt>
                <c:pt idx="595">
                  <c:v>-15.926747862162161</c:v>
                </c:pt>
                <c:pt idx="596">
                  <c:v>-15.926747862162161</c:v>
                </c:pt>
                <c:pt idx="597">
                  <c:v>-15.926747862162159</c:v>
                </c:pt>
                <c:pt idx="598">
                  <c:v>-15.926747862162163</c:v>
                </c:pt>
                <c:pt idx="599">
                  <c:v>-15.926747862162157</c:v>
                </c:pt>
                <c:pt idx="600">
                  <c:v>-15.926747862162161</c:v>
                </c:pt>
                <c:pt idx="601">
                  <c:v>-15.926747862162163</c:v>
                </c:pt>
                <c:pt idx="602">
                  <c:v>-15.926747862162161</c:v>
                </c:pt>
                <c:pt idx="603">
                  <c:v>-15.926747862162163</c:v>
                </c:pt>
                <c:pt idx="604">
                  <c:v>-15.926747862162165</c:v>
                </c:pt>
                <c:pt idx="605">
                  <c:v>-15.926747862162159</c:v>
                </c:pt>
                <c:pt idx="606">
                  <c:v>-15.926747862162161</c:v>
                </c:pt>
                <c:pt idx="607">
                  <c:v>-15.926747862162159</c:v>
                </c:pt>
                <c:pt idx="608">
                  <c:v>-15.926747862162166</c:v>
                </c:pt>
                <c:pt idx="609">
                  <c:v>-15.926747862162165</c:v>
                </c:pt>
                <c:pt idx="610">
                  <c:v>-15.926747862162165</c:v>
                </c:pt>
                <c:pt idx="611">
                  <c:v>-15.926747862162159</c:v>
                </c:pt>
                <c:pt idx="612">
                  <c:v>-15.926747862162165</c:v>
                </c:pt>
                <c:pt idx="613">
                  <c:v>-15.926747862162166</c:v>
                </c:pt>
                <c:pt idx="614">
                  <c:v>-15.926747862162159</c:v>
                </c:pt>
                <c:pt idx="615">
                  <c:v>-15.926747862162163</c:v>
                </c:pt>
                <c:pt idx="616">
                  <c:v>-15.926747862162161</c:v>
                </c:pt>
                <c:pt idx="617">
                  <c:v>-15.926747862162161</c:v>
                </c:pt>
                <c:pt idx="618">
                  <c:v>-15.926747862162159</c:v>
                </c:pt>
                <c:pt idx="619">
                  <c:v>-15.926747862162159</c:v>
                </c:pt>
                <c:pt idx="620">
                  <c:v>-15.926747862162161</c:v>
                </c:pt>
                <c:pt idx="621">
                  <c:v>-15.926747862162159</c:v>
                </c:pt>
                <c:pt idx="622">
                  <c:v>-15.926747862162159</c:v>
                </c:pt>
                <c:pt idx="623">
                  <c:v>-15.926747862162163</c:v>
                </c:pt>
                <c:pt idx="624">
                  <c:v>-15.926747862162166</c:v>
                </c:pt>
                <c:pt idx="625">
                  <c:v>-15.926747862162165</c:v>
                </c:pt>
                <c:pt idx="626">
                  <c:v>-15.926747862162172</c:v>
                </c:pt>
                <c:pt idx="627">
                  <c:v>-15.926747862162161</c:v>
                </c:pt>
                <c:pt idx="628">
                  <c:v>-15.926747862162157</c:v>
                </c:pt>
                <c:pt idx="629">
                  <c:v>-15.926747862162156</c:v>
                </c:pt>
                <c:pt idx="630">
                  <c:v>-15.926747862162168</c:v>
                </c:pt>
                <c:pt idx="631">
                  <c:v>-15.926747862162161</c:v>
                </c:pt>
                <c:pt idx="632">
                  <c:v>-15.926747862162163</c:v>
                </c:pt>
                <c:pt idx="633">
                  <c:v>-15.926747862162161</c:v>
                </c:pt>
                <c:pt idx="634">
                  <c:v>-15.926747862162159</c:v>
                </c:pt>
                <c:pt idx="635">
                  <c:v>-15.926747862162159</c:v>
                </c:pt>
                <c:pt idx="636">
                  <c:v>-15.926747862162159</c:v>
                </c:pt>
                <c:pt idx="637">
                  <c:v>-15.92674786216217</c:v>
                </c:pt>
                <c:pt idx="638">
                  <c:v>-15.926747862162159</c:v>
                </c:pt>
                <c:pt idx="639">
                  <c:v>-15.926747862162161</c:v>
                </c:pt>
                <c:pt idx="640">
                  <c:v>-15.926747862162163</c:v>
                </c:pt>
                <c:pt idx="641">
                  <c:v>-15.926747862162165</c:v>
                </c:pt>
                <c:pt idx="642">
                  <c:v>-15.926747862162163</c:v>
                </c:pt>
                <c:pt idx="643">
                  <c:v>-15.926747862162159</c:v>
                </c:pt>
                <c:pt idx="644">
                  <c:v>-15.926747862162156</c:v>
                </c:pt>
                <c:pt idx="645">
                  <c:v>-15.926747862162157</c:v>
                </c:pt>
                <c:pt idx="646">
                  <c:v>-15.926747862162157</c:v>
                </c:pt>
                <c:pt idx="647">
                  <c:v>-15.926747862162157</c:v>
                </c:pt>
                <c:pt idx="648">
                  <c:v>-15.994862255534933</c:v>
                </c:pt>
              </c:numCache>
            </c:numRef>
          </c:yVal>
          <c:smooth val="0"/>
          <c:extLst>
            <c:ext xmlns:c16="http://schemas.microsoft.com/office/drawing/2014/chart" uri="{C3380CC4-5D6E-409C-BE32-E72D297353CC}">
              <c16:uniqueId val="{000000AD-6799-4627-BE3B-B276A1C2FB94}"/>
            </c:ext>
          </c:extLst>
        </c:ser>
        <c:ser>
          <c:idx val="7"/>
          <c:order val="12"/>
          <c:tx>
            <c:strRef>
              <c:f>Calculations!$AW$42</c:f>
              <c:strCache>
                <c:ptCount val="1"/>
                <c:pt idx="0">
                  <c:v>Risk area, Resonant roll**</c:v>
                </c:pt>
              </c:strCache>
            </c:strRef>
          </c:tx>
          <c:spPr>
            <a:ln w="25400" cap="rnd">
              <a:solidFill>
                <a:schemeClr val="accent2"/>
              </a:solidFill>
              <a:round/>
            </a:ln>
            <a:effectLst/>
          </c:spPr>
          <c:marker>
            <c:symbol val="none"/>
          </c:marker>
          <c:xVal>
            <c:numRef>
              <c:f>Calculations!$AV$43:$AV$691</c:f>
              <c:numCache>
                <c:formatCode>0.0</c:formatCode>
                <c:ptCount val="649"/>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#N/A</c:v>
                </c:pt>
                <c:pt idx="103">
                  <c:v>#N/A</c:v>
                </c:pt>
                <c:pt idx="104">
                  <c:v>#N/A</c:v>
                </c:pt>
                <c:pt idx="105">
                  <c:v>#N/A</c:v>
                </c:pt>
                <c:pt idx="106">
                  <c:v>#N/A</c:v>
                </c:pt>
                <c:pt idx="107">
                  <c:v>#N/A</c:v>
                </c:pt>
                <c:pt idx="108">
                  <c:v>#N/A</c:v>
                </c:pt>
                <c:pt idx="109">
                  <c:v>#N/A</c:v>
                </c:pt>
                <c:pt idx="110">
                  <c:v>#N/A</c:v>
                </c:pt>
                <c:pt idx="111">
                  <c:v>#N/A</c:v>
                </c:pt>
                <c:pt idx="112">
                  <c:v>#N/A</c:v>
                </c:pt>
                <c:pt idx="113">
                  <c:v>#N/A</c:v>
                </c:pt>
                <c:pt idx="114">
                  <c:v>#N/A</c:v>
                </c:pt>
                <c:pt idx="115">
                  <c:v>2.224778037915101</c:v>
                </c:pt>
                <c:pt idx="116">
                  <c:v>3.2541182761985539</c:v>
                </c:pt>
                <c:pt idx="117">
                  <c:v>4.0345708963890319</c:v>
                </c:pt>
                <c:pt idx="118">
                  <c:v>4.6920216331011853</c:v>
                </c:pt>
                <c:pt idx="119">
                  <c:v>5.2726843085841546</c:v>
                </c:pt>
                <c:pt idx="120">
                  <c:v>5.7996690212019537</c:v>
                </c:pt>
                <c:pt idx="121">
                  <c:v>6.2864894669433458</c:v>
                </c:pt>
                <c:pt idx="122">
                  <c:v>6.7418518973268302</c:v>
                </c:pt>
                <c:pt idx="123">
                  <c:v>7.17175099386401</c:v>
                </c:pt>
                <c:pt idx="124">
                  <c:v>7.5805201507211546</c:v>
                </c:pt>
                <c:pt idx="125">
                  <c:v>7.9714106228439583</c:v>
                </c:pt>
                <c:pt idx="126">
                  <c:v>8.3469345873493754</c:v>
                </c:pt>
                <c:pt idx="127">
                  <c:v>8.709080021333456</c:v>
                </c:pt>
                <c:pt idx="128">
                  <c:v>9.0594514599665139</c:v>
                </c:pt>
                <c:pt idx="129">
                  <c:v>9.3993656604044009</c:v>
                </c:pt>
                <c:pt idx="130">
                  <c:v>9.7299186535905591</c:v>
                </c:pt>
                <c:pt idx="131">
                  <c:v>10.052033989098398</c:v>
                </c:pt>
                <c:pt idx="132">
                  <c:v>10.366498239786159</c:v>
                </c:pt>
                <c:pt idx="133">
                  <c:v>10.673987648390336</c:v>
                </c:pt>
                <c:pt idx="134">
                  <c:v>10.975088473697575</c:v>
                </c:pt>
                <c:pt idx="135">
                  <c:v>11.2703127648699</c:v>
                </c:pt>
                <c:pt idx="136">
                  <c:v>11.560110758789875</c:v>
                </c:pt>
                <c:pt idx="137">
                  <c:v>11.844880743088519</c:v>
                </c:pt>
                <c:pt idx="138">
                  <c:v>12.124976989895256</c:v>
                </c:pt>
                <c:pt idx="139">
                  <c:v>12.400716201816305</c:v>
                </c:pt>
                <c:pt idx="140">
                  <c:v>12.672382797070542</c:v>
                </c:pt>
                <c:pt idx="141">
                  <c:v>12.94023327911786</c:v>
                </c:pt>
                <c:pt idx="142">
                  <c:v>13.204499877143761</c:v>
                </c:pt>
                <c:pt idx="143">
                  <c:v>13.465393600559532</c:v>
                </c:pt>
                <c:pt idx="144">
                  <c:v>13.723106818628557</c:v>
                </c:pt>
                <c:pt idx="145">
                  <c:v>13.97781545227971</c:v>
                </c:pt>
                <c:pt idx="146">
                  <c:v>14.229680846930103</c:v>
                </c:pt>
                <c:pt idx="147">
                  <c:v>14.478851381169344</c:v>
                </c:pt>
                <c:pt idx="148">
                  <c:v>14.725463855359168</c:v>
                </c:pt>
                <c:pt idx="149">
                  <c:v>14.969644695783185</c:v>
                </c:pt>
                <c:pt idx="150">
                  <c:v>15.211511003364837</c:v>
                </c:pt>
                <c:pt idx="151">
                  <c:v>15.451171470732859</c:v>
                </c:pt>
                <c:pt idx="152">
                  <c:v>15.688727187235092</c:v>
                </c:pt>
                <c:pt idx="153">
                  <c:v>15.92427234814795</c:v>
                </c:pt>
                <c:pt idx="154">
                  <c:v>16.157894881620237</c:v>
                </c:pt>
                <c:pt idx="155">
                  <c:v>16.389677004687719</c:v>
                </c:pt>
                <c:pt idx="156">
                  <c:v>16.619695717897159</c:v>
                </c:pt>
                <c:pt idx="157">
                  <c:v>16.848023246600459</c:v>
                </c:pt>
                <c:pt idx="158">
                  <c:v>17.074727435759833</c:v>
                </c:pt>
                <c:pt idx="159">
                  <c:v>17.373858978500856</c:v>
                </c:pt>
                <c:pt idx="161">
                  <c:v>2.224778037915101</c:v>
                </c:pt>
                <c:pt idx="162">
                  <c:v>-2.224778037915101</c:v>
                </c:pt>
                <c:pt idx="164">
                  <c:v>#N/A</c:v>
                </c:pt>
                <c:pt idx="165">
                  <c:v>#N/A</c:v>
                </c:pt>
                <c:pt idx="166">
                  <c:v>#N/A</c:v>
                </c:pt>
                <c:pt idx="167">
                  <c:v>#N/A</c:v>
                </c:pt>
                <c:pt idx="168">
                  <c:v>#N/A</c:v>
                </c:pt>
                <c:pt idx="169">
                  <c:v>#N/A</c:v>
                </c:pt>
                <c:pt idx="170">
                  <c:v>#N/A</c:v>
                </c:pt>
                <c:pt idx="171">
                  <c:v>#N/A</c:v>
                </c:pt>
                <c:pt idx="172">
                  <c:v>#N/A</c:v>
                </c:pt>
                <c:pt idx="173">
                  <c:v>#N/A</c:v>
                </c:pt>
                <c:pt idx="174">
                  <c:v>#N/A</c:v>
                </c:pt>
                <c:pt idx="175">
                  <c:v>#N/A</c:v>
                </c:pt>
                <c:pt idx="176">
                  <c:v>#N/A</c:v>
                </c:pt>
                <c:pt idx="177">
                  <c:v>#N/A</c:v>
                </c:pt>
                <c:pt idx="178">
                  <c:v>#N/A</c:v>
                </c:pt>
                <c:pt idx="179">
                  <c:v>#N/A</c:v>
                </c:pt>
                <c:pt idx="180">
                  <c:v>#N/A</c:v>
                </c:pt>
                <c:pt idx="181">
                  <c:v>#N/A</c:v>
                </c:pt>
                <c:pt idx="182">
                  <c:v>#N/A</c:v>
                </c:pt>
                <c:pt idx="183">
                  <c:v>#N/A</c:v>
                </c:pt>
                <c:pt idx="184">
                  <c:v>#N/A</c:v>
                </c:pt>
                <c:pt idx="185">
                  <c:v>#N/A</c:v>
                </c:pt>
                <c:pt idx="186">
                  <c:v>#N/A</c:v>
                </c:pt>
                <c:pt idx="187">
                  <c:v>#N/A</c:v>
                </c:pt>
                <c:pt idx="188">
                  <c:v>#N/A</c:v>
                </c:pt>
                <c:pt idx="189">
                  <c:v>#N/A</c:v>
                </c:pt>
                <c:pt idx="190">
                  <c:v>#N/A</c:v>
                </c:pt>
                <c:pt idx="191">
                  <c:v>#N/A</c:v>
                </c:pt>
                <c:pt idx="192">
                  <c:v>#N/A</c:v>
                </c:pt>
                <c:pt idx="193">
                  <c:v>#N/A</c:v>
                </c:pt>
                <c:pt idx="194">
                  <c:v>#N/A</c:v>
                </c:pt>
                <c:pt idx="195">
                  <c:v>#N/A</c:v>
                </c:pt>
                <c:pt idx="196">
                  <c:v>#N/A</c:v>
                </c:pt>
                <c:pt idx="197">
                  <c:v>#N/A</c:v>
                </c:pt>
                <c:pt idx="198">
                  <c:v>#N/A</c:v>
                </c:pt>
                <c:pt idx="199">
                  <c:v>#N/A</c:v>
                </c:pt>
                <c:pt idx="200">
                  <c:v>#N/A</c:v>
                </c:pt>
                <c:pt idx="201">
                  <c:v>#N/A</c:v>
                </c:pt>
                <c:pt idx="202">
                  <c:v>#N/A</c:v>
                </c:pt>
                <c:pt idx="203">
                  <c:v>#N/A</c:v>
                </c:pt>
                <c:pt idx="204">
                  <c:v>#N/A</c:v>
                </c:pt>
                <c:pt idx="205">
                  <c:v>#N/A</c:v>
                </c:pt>
                <c:pt idx="206">
                  <c:v>#N/A</c:v>
                </c:pt>
                <c:pt idx="207">
                  <c:v>#N/A</c:v>
                </c:pt>
                <c:pt idx="208">
                  <c:v>#N/A</c:v>
                </c:pt>
                <c:pt idx="209">
                  <c:v>#N/A</c:v>
                </c:pt>
                <c:pt idx="210">
                  <c:v>#N/A</c:v>
                </c:pt>
                <c:pt idx="211">
                  <c:v>#N/A</c:v>
                </c:pt>
                <c:pt idx="212">
                  <c:v>#N/A</c:v>
                </c:pt>
                <c:pt idx="213">
                  <c:v>#N/A</c:v>
                </c:pt>
                <c:pt idx="214">
                  <c:v>#N/A</c:v>
                </c:pt>
                <c:pt idx="215">
                  <c:v>#N/A</c:v>
                </c:pt>
                <c:pt idx="216">
                  <c:v>#N/A</c:v>
                </c:pt>
                <c:pt idx="217">
                  <c:v>#N/A</c:v>
                </c:pt>
                <c:pt idx="218">
                  <c:v>#N/A</c:v>
                </c:pt>
                <c:pt idx="219">
                  <c:v>#N/A</c:v>
                </c:pt>
                <c:pt idx="220">
                  <c:v>#N/A</c:v>
                </c:pt>
                <c:pt idx="221">
                  <c:v>#N/A</c:v>
                </c:pt>
                <c:pt idx="222">
                  <c:v>#N/A</c:v>
                </c:pt>
                <c:pt idx="223">
                  <c:v>#N/A</c:v>
                </c:pt>
                <c:pt idx="224">
                  <c:v>#N/A</c:v>
                </c:pt>
                <c:pt idx="225">
                  <c:v>#N/A</c:v>
                </c:pt>
                <c:pt idx="226">
                  <c:v>#N/A</c:v>
                </c:pt>
                <c:pt idx="227">
                  <c:v>#N/A</c:v>
                </c:pt>
                <c:pt idx="228">
                  <c:v>#N/A</c:v>
                </c:pt>
                <c:pt idx="229">
                  <c:v>#N/A</c:v>
                </c:pt>
                <c:pt idx="230">
                  <c:v>#N/A</c:v>
                </c:pt>
                <c:pt idx="231">
                  <c:v>#N/A</c:v>
                </c:pt>
                <c:pt idx="232">
                  <c:v>#N/A</c:v>
                </c:pt>
                <c:pt idx="233">
                  <c:v>#N/A</c:v>
                </c:pt>
                <c:pt idx="234">
                  <c:v>#N/A</c:v>
                </c:pt>
                <c:pt idx="235">
                  <c:v>#N/A</c:v>
                </c:pt>
                <c:pt idx="236">
                  <c:v>#N/A</c:v>
                </c:pt>
                <c:pt idx="237">
                  <c:v>#N/A</c:v>
                </c:pt>
                <c:pt idx="238">
                  <c:v>#N/A</c:v>
                </c:pt>
                <c:pt idx="239">
                  <c:v>#N/A</c:v>
                </c:pt>
                <c:pt idx="240">
                  <c:v>#N/A</c:v>
                </c:pt>
                <c:pt idx="241">
                  <c:v>#N/A</c:v>
                </c:pt>
                <c:pt idx="242">
                  <c:v>#N/A</c:v>
                </c:pt>
                <c:pt idx="243">
                  <c:v>#N/A</c:v>
                </c:pt>
                <c:pt idx="244">
                  <c:v>#N/A</c:v>
                </c:pt>
                <c:pt idx="245">
                  <c:v>#N/A</c:v>
                </c:pt>
                <c:pt idx="246">
                  <c:v>#N/A</c:v>
                </c:pt>
                <c:pt idx="247">
                  <c:v>#N/A</c:v>
                </c:pt>
                <c:pt idx="248">
                  <c:v>#N/A</c:v>
                </c:pt>
                <c:pt idx="249">
                  <c:v>#N/A</c:v>
                </c:pt>
                <c:pt idx="250">
                  <c:v>#N/A</c:v>
                </c:pt>
                <c:pt idx="251">
                  <c:v>#N/A</c:v>
                </c:pt>
                <c:pt idx="252">
                  <c:v>#N/A</c:v>
                </c:pt>
                <c:pt idx="253">
                  <c:v>#N/A</c:v>
                </c:pt>
                <c:pt idx="254">
                  <c:v>#N/A</c:v>
                </c:pt>
                <c:pt idx="255">
                  <c:v>#N/A</c:v>
                </c:pt>
                <c:pt idx="256">
                  <c:v>#N/A</c:v>
                </c:pt>
                <c:pt idx="257">
                  <c:v>#N/A</c:v>
                </c:pt>
                <c:pt idx="258">
                  <c:v>#N/A</c:v>
                </c:pt>
                <c:pt idx="259">
                  <c:v>#N/A</c:v>
                </c:pt>
                <c:pt idx="260">
                  <c:v>#N/A</c:v>
                </c:pt>
                <c:pt idx="261">
                  <c:v>#N/A</c:v>
                </c:pt>
                <c:pt idx="262">
                  <c:v>#N/A</c:v>
                </c:pt>
                <c:pt idx="263">
                  <c:v>#N/A</c:v>
                </c:pt>
                <c:pt idx="264">
                  <c:v>#N/A</c:v>
                </c:pt>
                <c:pt idx="265">
                  <c:v>#N/A</c:v>
                </c:pt>
                <c:pt idx="266">
                  <c:v>#N/A</c:v>
                </c:pt>
                <c:pt idx="267">
                  <c:v>#N/A</c:v>
                </c:pt>
                <c:pt idx="268">
                  <c:v>#N/A</c:v>
                </c:pt>
                <c:pt idx="269">
                  <c:v>#N/A</c:v>
                </c:pt>
                <c:pt idx="270">
                  <c:v>#N/A</c:v>
                </c:pt>
                <c:pt idx="271">
                  <c:v>#N/A</c:v>
                </c:pt>
                <c:pt idx="272">
                  <c:v>#N/A</c:v>
                </c:pt>
                <c:pt idx="273">
                  <c:v>#N/A</c:v>
                </c:pt>
                <c:pt idx="274">
                  <c:v>#N/A</c:v>
                </c:pt>
                <c:pt idx="275">
                  <c:v>#N/A</c:v>
                </c:pt>
                <c:pt idx="276">
                  <c:v>#N/A</c:v>
                </c:pt>
                <c:pt idx="277">
                  <c:v>#N/A</c:v>
                </c:pt>
                <c:pt idx="278">
                  <c:v>#N/A</c:v>
                </c:pt>
                <c:pt idx="279">
                  <c:v>#N/A</c:v>
                </c:pt>
                <c:pt idx="280">
                  <c:v>#N/A</c:v>
                </c:pt>
                <c:pt idx="281">
                  <c:v>#N/A</c:v>
                </c:pt>
                <c:pt idx="282">
                  <c:v>#N/A</c:v>
                </c:pt>
                <c:pt idx="283">
                  <c:v>#N/A</c:v>
                </c:pt>
                <c:pt idx="284">
                  <c:v>#N/A</c:v>
                </c:pt>
                <c:pt idx="285">
                  <c:v>#N/A</c:v>
                </c:pt>
                <c:pt idx="286">
                  <c:v>#N/A</c:v>
                </c:pt>
                <c:pt idx="287">
                  <c:v>#N/A</c:v>
                </c:pt>
                <c:pt idx="288">
                  <c:v>#N/A</c:v>
                </c:pt>
                <c:pt idx="289">
                  <c:v>#N/A</c:v>
                </c:pt>
                <c:pt idx="290">
                  <c:v>#N/A</c:v>
                </c:pt>
                <c:pt idx="291">
                  <c:v>#N/A</c:v>
                </c:pt>
                <c:pt idx="292">
                  <c:v>#N/A</c:v>
                </c:pt>
                <c:pt idx="293">
                  <c:v>#N/A</c:v>
                </c:pt>
                <c:pt idx="294">
                  <c:v>#N/A</c:v>
                </c:pt>
                <c:pt idx="295">
                  <c:v>#N/A</c:v>
                </c:pt>
                <c:pt idx="296">
                  <c:v>#N/A</c:v>
                </c:pt>
                <c:pt idx="297">
                  <c:v>#N/A</c:v>
                </c:pt>
                <c:pt idx="298">
                  <c:v>#N/A</c:v>
                </c:pt>
                <c:pt idx="299">
                  <c:v>#N/A</c:v>
                </c:pt>
                <c:pt idx="300">
                  <c:v>#N/A</c:v>
                </c:pt>
                <c:pt idx="301">
                  <c:v>#N/A</c:v>
                </c:pt>
                <c:pt idx="302">
                  <c:v>#N/A</c:v>
                </c:pt>
                <c:pt idx="303">
                  <c:v>#N/A</c:v>
                </c:pt>
                <c:pt idx="304">
                  <c:v>#N/A</c:v>
                </c:pt>
                <c:pt idx="305">
                  <c:v>#N/A</c:v>
                </c:pt>
                <c:pt idx="306">
                  <c:v>#N/A</c:v>
                </c:pt>
                <c:pt idx="307">
                  <c:v>#N/A</c:v>
                </c:pt>
                <c:pt idx="308">
                  <c:v>#N/A</c:v>
                </c:pt>
                <c:pt idx="309">
                  <c:v>#N/A</c:v>
                </c:pt>
                <c:pt idx="310">
                  <c:v>#N/A</c:v>
                </c:pt>
                <c:pt idx="311">
                  <c:v>#N/A</c:v>
                </c:pt>
                <c:pt idx="312">
                  <c:v>#N/A</c:v>
                </c:pt>
                <c:pt idx="313">
                  <c:v>#N/A</c:v>
                </c:pt>
                <c:pt idx="314">
                  <c:v>#N/A</c:v>
                </c:pt>
                <c:pt idx="315">
                  <c:v>#N/A</c:v>
                </c:pt>
                <c:pt idx="316">
                  <c:v>#N/A</c:v>
                </c:pt>
                <c:pt idx="317">
                  <c:v>#N/A</c:v>
                </c:pt>
                <c:pt idx="318">
                  <c:v>#N/A</c:v>
                </c:pt>
                <c:pt idx="319">
                  <c:v>#N/A</c:v>
                </c:pt>
                <c:pt idx="320">
                  <c:v>#N/A</c:v>
                </c:pt>
                <c:pt idx="321">
                  <c:v>#N/A</c:v>
                </c:pt>
                <c:pt idx="322">
                  <c:v>#N/A</c:v>
                </c:pt>
                <c:pt idx="323">
                  <c:v>#N/A</c:v>
                </c:pt>
                <c:pt idx="325">
                  <c:v>0</c:v>
                </c:pt>
                <c:pt idx="326">
                  <c:v>0</c:v>
                </c:pt>
                <c:pt idx="328">
                  <c:v>#N/A</c:v>
                </c:pt>
                <c:pt idx="329">
                  <c:v>#N/A</c:v>
                </c:pt>
                <c:pt idx="330">
                  <c:v>#N/A</c:v>
                </c:pt>
                <c:pt idx="331">
                  <c:v>#N/A</c:v>
                </c:pt>
                <c:pt idx="332">
                  <c:v>#N/A</c:v>
                </c:pt>
                <c:pt idx="333">
                  <c:v>#N/A</c:v>
                </c:pt>
                <c:pt idx="334">
                  <c:v>#N/A</c:v>
                </c:pt>
                <c:pt idx="335">
                  <c:v>#N/A</c:v>
                </c:pt>
                <c:pt idx="336">
                  <c:v>#N/A</c:v>
                </c:pt>
                <c:pt idx="337">
                  <c:v>#N/A</c:v>
                </c:pt>
                <c:pt idx="338">
                  <c:v>#N/A</c:v>
                </c:pt>
                <c:pt idx="339">
                  <c:v>#N/A</c:v>
                </c:pt>
                <c:pt idx="340">
                  <c:v>#N/A</c:v>
                </c:pt>
                <c:pt idx="341">
                  <c:v>#N/A</c:v>
                </c:pt>
                <c:pt idx="342">
                  <c:v>#N/A</c:v>
                </c:pt>
                <c:pt idx="343">
                  <c:v>#N/A</c:v>
                </c:pt>
                <c:pt idx="344">
                  <c:v>#N/A</c:v>
                </c:pt>
                <c:pt idx="345">
                  <c:v>#N/A</c:v>
                </c:pt>
                <c:pt idx="346">
                  <c:v>#N/A</c:v>
                </c:pt>
                <c:pt idx="347">
                  <c:v>#N/A</c:v>
                </c:pt>
                <c:pt idx="348">
                  <c:v>#N/A</c:v>
                </c:pt>
                <c:pt idx="349">
                  <c:v>#N/A</c:v>
                </c:pt>
                <c:pt idx="350">
                  <c:v>#N/A</c:v>
                </c:pt>
                <c:pt idx="351">
                  <c:v>#N/A</c:v>
                </c:pt>
                <c:pt idx="352">
                  <c:v>#N/A</c:v>
                </c:pt>
                <c:pt idx="353">
                  <c:v>#N/A</c:v>
                </c:pt>
                <c:pt idx="354">
                  <c:v>#N/A</c:v>
                </c:pt>
                <c:pt idx="355">
                  <c:v>#N/A</c:v>
                </c:pt>
                <c:pt idx="356">
                  <c:v>#N/A</c:v>
                </c:pt>
                <c:pt idx="357">
                  <c:v>#N/A</c:v>
                </c:pt>
                <c:pt idx="358">
                  <c:v>#N/A</c:v>
                </c:pt>
                <c:pt idx="359">
                  <c:v>#N/A</c:v>
                </c:pt>
                <c:pt idx="360">
                  <c:v>#N/A</c:v>
                </c:pt>
                <c:pt idx="361">
                  <c:v>#N/A</c:v>
                </c:pt>
                <c:pt idx="362">
                  <c:v>#N/A</c:v>
                </c:pt>
                <c:pt idx="363">
                  <c:v>#N/A</c:v>
                </c:pt>
                <c:pt idx="364">
                  <c:v>#N/A</c:v>
                </c:pt>
                <c:pt idx="365">
                  <c:v>#N/A</c:v>
                </c:pt>
                <c:pt idx="366">
                  <c:v>#N/A</c:v>
                </c:pt>
                <c:pt idx="367">
                  <c:v>#N/A</c:v>
                </c:pt>
                <c:pt idx="368">
                  <c:v>#N/A</c:v>
                </c:pt>
                <c:pt idx="369">
                  <c:v>#N/A</c:v>
                </c:pt>
                <c:pt idx="370">
                  <c:v>#N/A</c:v>
                </c:pt>
                <c:pt idx="371">
                  <c:v>#N/A</c:v>
                </c:pt>
                <c:pt idx="372">
                  <c:v>#N/A</c:v>
                </c:pt>
                <c:pt idx="373">
                  <c:v>#N/A</c:v>
                </c:pt>
                <c:pt idx="374">
                  <c:v>#N/A</c:v>
                </c:pt>
                <c:pt idx="375">
                  <c:v>#N/A</c:v>
                </c:pt>
                <c:pt idx="376">
                  <c:v>#N/A</c:v>
                </c:pt>
                <c:pt idx="377">
                  <c:v>#N/A</c:v>
                </c:pt>
                <c:pt idx="378">
                  <c:v>#N/A</c:v>
                </c:pt>
                <c:pt idx="379">
                  <c:v>#N/A</c:v>
                </c:pt>
                <c:pt idx="380">
                  <c:v>#N/A</c:v>
                </c:pt>
                <c:pt idx="381">
                  <c:v>#N/A</c:v>
                </c:pt>
                <c:pt idx="382">
                  <c:v>#N/A</c:v>
                </c:pt>
                <c:pt idx="383">
                  <c:v>#N/A</c:v>
                </c:pt>
                <c:pt idx="384">
                  <c:v>#N/A</c:v>
                </c:pt>
                <c:pt idx="385">
                  <c:v>#N/A</c:v>
                </c:pt>
                <c:pt idx="386">
                  <c:v>#N/A</c:v>
                </c:pt>
                <c:pt idx="387">
                  <c:v>#N/A</c:v>
                </c:pt>
                <c:pt idx="388">
                  <c:v>#N/A</c:v>
                </c:pt>
                <c:pt idx="389">
                  <c:v>#N/A</c:v>
                </c:pt>
                <c:pt idx="390">
                  <c:v>#N/A</c:v>
                </c:pt>
                <c:pt idx="391">
                  <c:v>#N/A</c:v>
                </c:pt>
                <c:pt idx="392">
                  <c:v>#N/A</c:v>
                </c:pt>
                <c:pt idx="393">
                  <c:v>#N/A</c:v>
                </c:pt>
                <c:pt idx="394">
                  <c:v>#N/A</c:v>
                </c:pt>
                <c:pt idx="395">
                  <c:v>#N/A</c:v>
                </c:pt>
                <c:pt idx="396">
                  <c:v>#N/A</c:v>
                </c:pt>
                <c:pt idx="397">
                  <c:v>#N/A</c:v>
                </c:pt>
                <c:pt idx="398">
                  <c:v>#N/A</c:v>
                </c:pt>
                <c:pt idx="399">
                  <c:v>#N/A</c:v>
                </c:pt>
                <c:pt idx="400">
                  <c:v>#N/A</c:v>
                </c:pt>
                <c:pt idx="401">
                  <c:v>#N/A</c:v>
                </c:pt>
                <c:pt idx="402">
                  <c:v>#N/A</c:v>
                </c:pt>
                <c:pt idx="403">
                  <c:v>#N/A</c:v>
                </c:pt>
                <c:pt idx="404">
                  <c:v>#N/A</c:v>
                </c:pt>
                <c:pt idx="405">
                  <c:v>#N/A</c:v>
                </c:pt>
                <c:pt idx="406">
                  <c:v>#N/A</c:v>
                </c:pt>
                <c:pt idx="407">
                  <c:v>#N/A</c:v>
                </c:pt>
                <c:pt idx="408">
                  <c:v>#N/A</c:v>
                </c:pt>
                <c:pt idx="409">
                  <c:v>#N/A</c:v>
                </c:pt>
                <c:pt idx="410">
                  <c:v>#N/A</c:v>
                </c:pt>
                <c:pt idx="411">
                  <c:v>#N/A</c:v>
                </c:pt>
                <c:pt idx="412">
                  <c:v>#N/A</c:v>
                </c:pt>
                <c:pt idx="413">
                  <c:v>#N/A</c:v>
                </c:pt>
                <c:pt idx="414">
                  <c:v>#N/A</c:v>
                </c:pt>
                <c:pt idx="415">
                  <c:v>#N/A</c:v>
                </c:pt>
                <c:pt idx="416">
                  <c:v>#N/A</c:v>
                </c:pt>
                <c:pt idx="417">
                  <c:v>#N/A</c:v>
                </c:pt>
                <c:pt idx="418">
                  <c:v>#N/A</c:v>
                </c:pt>
                <c:pt idx="419">
                  <c:v>#N/A</c:v>
                </c:pt>
                <c:pt idx="420">
                  <c:v>#N/A</c:v>
                </c:pt>
                <c:pt idx="421">
                  <c:v>#N/A</c:v>
                </c:pt>
                <c:pt idx="422">
                  <c:v>#N/A</c:v>
                </c:pt>
                <c:pt idx="423">
                  <c:v>#N/A</c:v>
                </c:pt>
                <c:pt idx="424">
                  <c:v>#N/A</c:v>
                </c:pt>
                <c:pt idx="425">
                  <c:v>#N/A</c:v>
                </c:pt>
                <c:pt idx="426">
                  <c:v>#N/A</c:v>
                </c:pt>
                <c:pt idx="427">
                  <c:v>#N/A</c:v>
                </c:pt>
                <c:pt idx="428">
                  <c:v>#N/A</c:v>
                </c:pt>
                <c:pt idx="429">
                  <c:v>#N/A</c:v>
                </c:pt>
                <c:pt idx="430">
                  <c:v>#N/A</c:v>
                </c:pt>
                <c:pt idx="431">
                  <c:v>#N/A</c:v>
                </c:pt>
                <c:pt idx="432">
                  <c:v>#N/A</c:v>
                </c:pt>
                <c:pt idx="433">
                  <c:v>#N/A</c:v>
                </c:pt>
                <c:pt idx="434">
                  <c:v>#N/A</c:v>
                </c:pt>
                <c:pt idx="435">
                  <c:v>#N/A</c:v>
                </c:pt>
                <c:pt idx="436">
                  <c:v>#N/A</c:v>
                </c:pt>
                <c:pt idx="437">
                  <c:v>#N/A</c:v>
                </c:pt>
                <c:pt idx="438">
                  <c:v>#N/A</c:v>
                </c:pt>
                <c:pt idx="439">
                  <c:v>#N/A</c:v>
                </c:pt>
                <c:pt idx="440">
                  <c:v>#N/A</c:v>
                </c:pt>
                <c:pt idx="441">
                  <c:v>#N/A</c:v>
                </c:pt>
                <c:pt idx="442">
                  <c:v>#N/A</c:v>
                </c:pt>
                <c:pt idx="443">
                  <c:v>-2.224778037915101</c:v>
                </c:pt>
                <c:pt idx="444">
                  <c:v>-3.2541182761985539</c:v>
                </c:pt>
                <c:pt idx="445">
                  <c:v>-4.0345708963890319</c:v>
                </c:pt>
                <c:pt idx="446">
                  <c:v>-4.6920216331011853</c:v>
                </c:pt>
                <c:pt idx="447">
                  <c:v>-5.2726843085841546</c:v>
                </c:pt>
                <c:pt idx="448">
                  <c:v>-5.7996690212019537</c:v>
                </c:pt>
                <c:pt idx="449">
                  <c:v>-6.2864894669433458</c:v>
                </c:pt>
                <c:pt idx="450">
                  <c:v>-6.7418518973268302</c:v>
                </c:pt>
                <c:pt idx="451">
                  <c:v>-7.17175099386401</c:v>
                </c:pt>
                <c:pt idx="452">
                  <c:v>-7.5805201507211546</c:v>
                </c:pt>
                <c:pt idx="453">
                  <c:v>-7.9714106228439583</c:v>
                </c:pt>
                <c:pt idx="454">
                  <c:v>-8.3469345873493754</c:v>
                </c:pt>
                <c:pt idx="455">
                  <c:v>-8.709080021333456</c:v>
                </c:pt>
                <c:pt idx="456">
                  <c:v>-9.0594514599665139</c:v>
                </c:pt>
                <c:pt idx="457">
                  <c:v>-9.3993656604044009</c:v>
                </c:pt>
                <c:pt idx="458">
                  <c:v>-9.7299186535905591</c:v>
                </c:pt>
                <c:pt idx="459">
                  <c:v>-10.052033989098398</c:v>
                </c:pt>
                <c:pt idx="460">
                  <c:v>-10.366498239786159</c:v>
                </c:pt>
                <c:pt idx="461">
                  <c:v>-10.673987648390336</c:v>
                </c:pt>
                <c:pt idx="462">
                  <c:v>-10.975088473697575</c:v>
                </c:pt>
                <c:pt idx="463">
                  <c:v>-11.2703127648699</c:v>
                </c:pt>
                <c:pt idx="464">
                  <c:v>-11.560110758789875</c:v>
                </c:pt>
                <c:pt idx="465">
                  <c:v>-11.844880743088519</c:v>
                </c:pt>
                <c:pt idx="466">
                  <c:v>-12.124976989895256</c:v>
                </c:pt>
                <c:pt idx="467">
                  <c:v>-12.400716201816305</c:v>
                </c:pt>
                <c:pt idx="468">
                  <c:v>-12.672382797070542</c:v>
                </c:pt>
                <c:pt idx="469">
                  <c:v>-12.94023327911786</c:v>
                </c:pt>
                <c:pt idx="470">
                  <c:v>-13.204499877143761</c:v>
                </c:pt>
                <c:pt idx="471">
                  <c:v>-13.465393600559532</c:v>
                </c:pt>
                <c:pt idx="472">
                  <c:v>-13.723106818628557</c:v>
                </c:pt>
                <c:pt idx="473">
                  <c:v>-13.97781545227971</c:v>
                </c:pt>
                <c:pt idx="474">
                  <c:v>-14.229680846930103</c:v>
                </c:pt>
                <c:pt idx="475">
                  <c:v>-14.478851381169344</c:v>
                </c:pt>
                <c:pt idx="476">
                  <c:v>-14.725463855359168</c:v>
                </c:pt>
                <c:pt idx="477">
                  <c:v>-14.969644695783185</c:v>
                </c:pt>
                <c:pt idx="478">
                  <c:v>-15.211511003364837</c:v>
                </c:pt>
                <c:pt idx="479">
                  <c:v>-15.451171470732859</c:v>
                </c:pt>
                <c:pt idx="480">
                  <c:v>-15.688727187235092</c:v>
                </c:pt>
                <c:pt idx="481">
                  <c:v>-15.92427234814795</c:v>
                </c:pt>
                <c:pt idx="482">
                  <c:v>-16.157894881620237</c:v>
                </c:pt>
                <c:pt idx="483">
                  <c:v>-16.389677004687719</c:v>
                </c:pt>
                <c:pt idx="484">
                  <c:v>-16.619695717897159</c:v>
                </c:pt>
                <c:pt idx="485">
                  <c:v>-16.848023246600459</c:v>
                </c:pt>
                <c:pt idx="486">
                  <c:v>-17.074727435759833</c:v>
                </c:pt>
                <c:pt idx="487">
                  <c:v>-17.373858978500856</c:v>
                </c:pt>
                <c:pt idx="489">
                  <c:v>#N/A</c:v>
                </c:pt>
                <c:pt idx="490">
                  <c:v>#N/A</c:v>
                </c:pt>
                <c:pt idx="491">
                  <c:v>#N/A</c:v>
                </c:pt>
                <c:pt idx="492">
                  <c:v>#N/A</c:v>
                </c:pt>
                <c:pt idx="493">
                  <c:v>#N/A</c:v>
                </c:pt>
                <c:pt idx="494">
                  <c:v>#N/A</c:v>
                </c:pt>
                <c:pt idx="495">
                  <c:v>#N/A</c:v>
                </c:pt>
                <c:pt idx="496">
                  <c:v>#N/A</c:v>
                </c:pt>
                <c:pt idx="497">
                  <c:v>#N/A</c:v>
                </c:pt>
                <c:pt idx="498">
                  <c:v>#N/A</c:v>
                </c:pt>
                <c:pt idx="499">
                  <c:v>#N/A</c:v>
                </c:pt>
                <c:pt idx="500">
                  <c:v>#N/A</c:v>
                </c:pt>
                <c:pt idx="501">
                  <c:v>#N/A</c:v>
                </c:pt>
                <c:pt idx="502">
                  <c:v>#N/A</c:v>
                </c:pt>
                <c:pt idx="503">
                  <c:v>#N/A</c:v>
                </c:pt>
                <c:pt idx="504">
                  <c:v>#N/A</c:v>
                </c:pt>
                <c:pt idx="505">
                  <c:v>#N/A</c:v>
                </c:pt>
                <c:pt idx="506">
                  <c:v>#N/A</c:v>
                </c:pt>
                <c:pt idx="507">
                  <c:v>#N/A</c:v>
                </c:pt>
                <c:pt idx="508">
                  <c:v>#N/A</c:v>
                </c:pt>
                <c:pt idx="509">
                  <c:v>#N/A</c:v>
                </c:pt>
                <c:pt idx="510">
                  <c:v>#N/A</c:v>
                </c:pt>
                <c:pt idx="511">
                  <c:v>#N/A</c:v>
                </c:pt>
                <c:pt idx="512">
                  <c:v>#N/A</c:v>
                </c:pt>
                <c:pt idx="513">
                  <c:v>#N/A</c:v>
                </c:pt>
                <c:pt idx="514">
                  <c:v>#N/A</c:v>
                </c:pt>
                <c:pt idx="515">
                  <c:v>#N/A</c:v>
                </c:pt>
                <c:pt idx="516">
                  <c:v>#N/A</c:v>
                </c:pt>
                <c:pt idx="517">
                  <c:v>#N/A</c:v>
                </c:pt>
                <c:pt idx="518">
                  <c:v>#N/A</c:v>
                </c:pt>
                <c:pt idx="519">
                  <c:v>#N/A</c:v>
                </c:pt>
                <c:pt idx="520">
                  <c:v>#N/A</c:v>
                </c:pt>
                <c:pt idx="521">
                  <c:v>#N/A</c:v>
                </c:pt>
                <c:pt idx="522">
                  <c:v>#N/A</c:v>
                </c:pt>
                <c:pt idx="523">
                  <c:v>#N/A</c:v>
                </c:pt>
                <c:pt idx="524">
                  <c:v>#N/A</c:v>
                </c:pt>
                <c:pt idx="525">
                  <c:v>#N/A</c:v>
                </c:pt>
                <c:pt idx="526">
                  <c:v>#N/A</c:v>
                </c:pt>
                <c:pt idx="527">
                  <c:v>#N/A</c:v>
                </c:pt>
                <c:pt idx="528">
                  <c:v>#N/A</c:v>
                </c:pt>
                <c:pt idx="529">
                  <c:v>#N/A</c:v>
                </c:pt>
                <c:pt idx="530">
                  <c:v>#N/A</c:v>
                </c:pt>
                <c:pt idx="531">
                  <c:v>#N/A</c:v>
                </c:pt>
                <c:pt idx="532">
                  <c:v>#N/A</c:v>
                </c:pt>
                <c:pt idx="533">
                  <c:v>#N/A</c:v>
                </c:pt>
                <c:pt idx="534">
                  <c:v>#N/A</c:v>
                </c:pt>
                <c:pt idx="535">
                  <c:v>#N/A</c:v>
                </c:pt>
                <c:pt idx="536">
                  <c:v>#N/A</c:v>
                </c:pt>
                <c:pt idx="537">
                  <c:v>#N/A</c:v>
                </c:pt>
                <c:pt idx="538">
                  <c:v>#N/A</c:v>
                </c:pt>
                <c:pt idx="539">
                  <c:v>#N/A</c:v>
                </c:pt>
                <c:pt idx="540">
                  <c:v>#N/A</c:v>
                </c:pt>
                <c:pt idx="541">
                  <c:v>#N/A</c:v>
                </c:pt>
                <c:pt idx="542">
                  <c:v>#N/A</c:v>
                </c:pt>
                <c:pt idx="543">
                  <c:v>#N/A</c:v>
                </c:pt>
                <c:pt idx="544">
                  <c:v>#N/A</c:v>
                </c:pt>
                <c:pt idx="545">
                  <c:v>#N/A</c:v>
                </c:pt>
                <c:pt idx="546">
                  <c:v>#N/A</c:v>
                </c:pt>
                <c:pt idx="547">
                  <c:v>#N/A</c:v>
                </c:pt>
                <c:pt idx="548">
                  <c:v>#N/A</c:v>
                </c:pt>
                <c:pt idx="549">
                  <c:v>#N/A</c:v>
                </c:pt>
                <c:pt idx="550">
                  <c:v>#N/A</c:v>
                </c:pt>
                <c:pt idx="551">
                  <c:v>#N/A</c:v>
                </c:pt>
                <c:pt idx="552">
                  <c:v>#N/A</c:v>
                </c:pt>
                <c:pt idx="553">
                  <c:v>#N/A</c:v>
                </c:pt>
                <c:pt idx="554">
                  <c:v>#N/A</c:v>
                </c:pt>
                <c:pt idx="555">
                  <c:v>#N/A</c:v>
                </c:pt>
                <c:pt idx="556">
                  <c:v>#N/A</c:v>
                </c:pt>
                <c:pt idx="557">
                  <c:v>#N/A</c:v>
                </c:pt>
                <c:pt idx="558">
                  <c:v>#N/A</c:v>
                </c:pt>
                <c:pt idx="559">
                  <c:v>#N/A</c:v>
                </c:pt>
                <c:pt idx="560">
                  <c:v>#N/A</c:v>
                </c:pt>
                <c:pt idx="561">
                  <c:v>#N/A</c:v>
                </c:pt>
                <c:pt idx="562">
                  <c:v>#N/A</c:v>
                </c:pt>
                <c:pt idx="563">
                  <c:v>#N/A</c:v>
                </c:pt>
                <c:pt idx="564">
                  <c:v>#N/A</c:v>
                </c:pt>
                <c:pt idx="565">
                  <c:v>#N/A</c:v>
                </c:pt>
                <c:pt idx="566">
                  <c:v>#N/A</c:v>
                </c:pt>
                <c:pt idx="567">
                  <c:v>#N/A</c:v>
                </c:pt>
                <c:pt idx="568">
                  <c:v>#N/A</c:v>
                </c:pt>
                <c:pt idx="569">
                  <c:v>#N/A</c:v>
                </c:pt>
                <c:pt idx="570">
                  <c:v>#N/A</c:v>
                </c:pt>
                <c:pt idx="571">
                  <c:v>#N/A</c:v>
                </c:pt>
                <c:pt idx="572">
                  <c:v>#N/A</c:v>
                </c:pt>
                <c:pt idx="573">
                  <c:v>#N/A</c:v>
                </c:pt>
                <c:pt idx="574">
                  <c:v>#N/A</c:v>
                </c:pt>
                <c:pt idx="575">
                  <c:v>#N/A</c:v>
                </c:pt>
                <c:pt idx="576">
                  <c:v>#N/A</c:v>
                </c:pt>
                <c:pt idx="577">
                  <c:v>#N/A</c:v>
                </c:pt>
                <c:pt idx="578">
                  <c:v>#N/A</c:v>
                </c:pt>
                <c:pt idx="579">
                  <c:v>#N/A</c:v>
                </c:pt>
                <c:pt idx="580">
                  <c:v>#N/A</c:v>
                </c:pt>
                <c:pt idx="581">
                  <c:v>#N/A</c:v>
                </c:pt>
                <c:pt idx="582">
                  <c:v>#N/A</c:v>
                </c:pt>
                <c:pt idx="583">
                  <c:v>#N/A</c:v>
                </c:pt>
                <c:pt idx="584">
                  <c:v>#N/A</c:v>
                </c:pt>
                <c:pt idx="585">
                  <c:v>#N/A</c:v>
                </c:pt>
                <c:pt idx="586">
                  <c:v>#N/A</c:v>
                </c:pt>
                <c:pt idx="587">
                  <c:v>#N/A</c:v>
                </c:pt>
                <c:pt idx="588">
                  <c:v>#N/A</c:v>
                </c:pt>
                <c:pt idx="589">
                  <c:v>#N/A</c:v>
                </c:pt>
                <c:pt idx="590">
                  <c:v>#N/A</c:v>
                </c:pt>
                <c:pt idx="591">
                  <c:v>#N/A</c:v>
                </c:pt>
                <c:pt idx="592">
                  <c:v>#N/A</c:v>
                </c:pt>
                <c:pt idx="593">
                  <c:v>#N/A</c:v>
                </c:pt>
                <c:pt idx="594">
                  <c:v>#N/A</c:v>
                </c:pt>
                <c:pt idx="595">
                  <c:v>#N/A</c:v>
                </c:pt>
                <c:pt idx="596">
                  <c:v>#N/A</c:v>
                </c:pt>
                <c:pt idx="597">
                  <c:v>#N/A</c:v>
                </c:pt>
                <c:pt idx="598">
                  <c:v>#N/A</c:v>
                </c:pt>
                <c:pt idx="599">
                  <c:v>#N/A</c:v>
                </c:pt>
                <c:pt idx="600">
                  <c:v>#N/A</c:v>
                </c:pt>
                <c:pt idx="601">
                  <c:v>#N/A</c:v>
                </c:pt>
                <c:pt idx="602">
                  <c:v>#N/A</c:v>
                </c:pt>
                <c:pt idx="603">
                  <c:v>#N/A</c:v>
                </c:pt>
                <c:pt idx="604">
                  <c:v>#N/A</c:v>
                </c:pt>
                <c:pt idx="605">
                  <c:v>#N/A</c:v>
                </c:pt>
                <c:pt idx="606">
                  <c:v>#N/A</c:v>
                </c:pt>
                <c:pt idx="607">
                  <c:v>#N/A</c:v>
                </c:pt>
                <c:pt idx="608">
                  <c:v>#N/A</c:v>
                </c:pt>
                <c:pt idx="609">
                  <c:v>#N/A</c:v>
                </c:pt>
                <c:pt idx="610">
                  <c:v>#N/A</c:v>
                </c:pt>
                <c:pt idx="611">
                  <c:v>#N/A</c:v>
                </c:pt>
                <c:pt idx="612">
                  <c:v>#N/A</c:v>
                </c:pt>
                <c:pt idx="613">
                  <c:v>#N/A</c:v>
                </c:pt>
                <c:pt idx="614">
                  <c:v>#N/A</c:v>
                </c:pt>
                <c:pt idx="615">
                  <c:v>#N/A</c:v>
                </c:pt>
                <c:pt idx="616">
                  <c:v>#N/A</c:v>
                </c:pt>
                <c:pt idx="617">
                  <c:v>#N/A</c:v>
                </c:pt>
                <c:pt idx="618">
                  <c:v>#N/A</c:v>
                </c:pt>
                <c:pt idx="619">
                  <c:v>#N/A</c:v>
                </c:pt>
                <c:pt idx="620">
                  <c:v>#N/A</c:v>
                </c:pt>
                <c:pt idx="621">
                  <c:v>#N/A</c:v>
                </c:pt>
                <c:pt idx="622">
                  <c:v>#N/A</c:v>
                </c:pt>
                <c:pt idx="623">
                  <c:v>#N/A</c:v>
                </c:pt>
                <c:pt idx="624">
                  <c:v>#N/A</c:v>
                </c:pt>
                <c:pt idx="625">
                  <c:v>#N/A</c:v>
                </c:pt>
                <c:pt idx="626">
                  <c:v>#N/A</c:v>
                </c:pt>
                <c:pt idx="627">
                  <c:v>#N/A</c:v>
                </c:pt>
                <c:pt idx="628">
                  <c:v>#N/A</c:v>
                </c:pt>
                <c:pt idx="629">
                  <c:v>#N/A</c:v>
                </c:pt>
                <c:pt idx="630">
                  <c:v>#N/A</c:v>
                </c:pt>
                <c:pt idx="631">
                  <c:v>#N/A</c:v>
                </c:pt>
                <c:pt idx="632">
                  <c:v>#N/A</c:v>
                </c:pt>
                <c:pt idx="633">
                  <c:v>#N/A</c:v>
                </c:pt>
                <c:pt idx="634">
                  <c:v>#N/A</c:v>
                </c:pt>
                <c:pt idx="635">
                  <c:v>#N/A</c:v>
                </c:pt>
                <c:pt idx="636">
                  <c:v>#N/A</c:v>
                </c:pt>
                <c:pt idx="637">
                  <c:v>#N/A</c:v>
                </c:pt>
                <c:pt idx="638">
                  <c:v>#N/A</c:v>
                </c:pt>
                <c:pt idx="639">
                  <c:v>#N/A</c:v>
                </c:pt>
                <c:pt idx="640">
                  <c:v>#N/A</c:v>
                </c:pt>
                <c:pt idx="641">
                  <c:v>#N/A</c:v>
                </c:pt>
                <c:pt idx="642">
                  <c:v>#N/A</c:v>
                </c:pt>
                <c:pt idx="643">
                  <c:v>#N/A</c:v>
                </c:pt>
                <c:pt idx="644">
                  <c:v>#N/A</c:v>
                </c:pt>
                <c:pt idx="645">
                  <c:v>#N/A</c:v>
                </c:pt>
                <c:pt idx="646">
                  <c:v>#N/A</c:v>
                </c:pt>
                <c:pt idx="647">
                  <c:v>#N/A</c:v>
                </c:pt>
                <c:pt idx="648">
                  <c:v>#N/A</c:v>
                </c:pt>
              </c:numCache>
            </c:numRef>
          </c:xVal>
          <c:yVal>
            <c:numRef>
              <c:f>Calculations!$AW$43:$AW$691</c:f>
              <c:numCache>
                <c:formatCode>0.0</c:formatCode>
                <c:ptCount val="649"/>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#N/A</c:v>
                </c:pt>
                <c:pt idx="103">
                  <c:v>#N/A</c:v>
                </c:pt>
                <c:pt idx="104">
                  <c:v>#N/A</c:v>
                </c:pt>
                <c:pt idx="105">
                  <c:v>#N/A</c:v>
                </c:pt>
                <c:pt idx="106">
                  <c:v>#N/A</c:v>
                </c:pt>
                <c:pt idx="107">
                  <c:v>#N/A</c:v>
                </c:pt>
                <c:pt idx="108">
                  <c:v>#N/A</c:v>
                </c:pt>
                <c:pt idx="109">
                  <c:v>#N/A</c:v>
                </c:pt>
                <c:pt idx="110">
                  <c:v>#N/A</c:v>
                </c:pt>
                <c:pt idx="111">
                  <c:v>#N/A</c:v>
                </c:pt>
                <c:pt idx="112">
                  <c:v>#N/A</c:v>
                </c:pt>
                <c:pt idx="113">
                  <c:v>#N/A</c:v>
                </c:pt>
                <c:pt idx="114">
                  <c:v>#N/A</c:v>
                </c:pt>
                <c:pt idx="115">
                  <c:v>-17.830489035483872</c:v>
                </c:pt>
                <c:pt idx="116">
                  <c:v>-17.830489035483872</c:v>
                </c:pt>
                <c:pt idx="117">
                  <c:v>-17.830489035483872</c:v>
                </c:pt>
                <c:pt idx="118">
                  <c:v>-17.830489035483868</c:v>
                </c:pt>
                <c:pt idx="119">
                  <c:v>-17.830489035483868</c:v>
                </c:pt>
                <c:pt idx="120">
                  <c:v>-17.830489035483865</c:v>
                </c:pt>
                <c:pt idx="121">
                  <c:v>-17.830489035483865</c:v>
                </c:pt>
                <c:pt idx="122">
                  <c:v>-17.830489035483872</c:v>
                </c:pt>
                <c:pt idx="123">
                  <c:v>-17.830489035483872</c:v>
                </c:pt>
                <c:pt idx="124">
                  <c:v>-17.830489035483868</c:v>
                </c:pt>
                <c:pt idx="125">
                  <c:v>-17.830489035483868</c:v>
                </c:pt>
                <c:pt idx="126">
                  <c:v>-17.830489035483875</c:v>
                </c:pt>
                <c:pt idx="127">
                  <c:v>-17.830489035483868</c:v>
                </c:pt>
                <c:pt idx="128">
                  <c:v>-17.830489035483872</c:v>
                </c:pt>
                <c:pt idx="129">
                  <c:v>-17.830489035483872</c:v>
                </c:pt>
                <c:pt idx="130">
                  <c:v>-17.830489035483868</c:v>
                </c:pt>
                <c:pt idx="131">
                  <c:v>-17.830489035483868</c:v>
                </c:pt>
                <c:pt idx="132">
                  <c:v>-17.830489035483868</c:v>
                </c:pt>
                <c:pt idx="133">
                  <c:v>-17.830489035483868</c:v>
                </c:pt>
                <c:pt idx="134">
                  <c:v>-17.830489035483875</c:v>
                </c:pt>
                <c:pt idx="135">
                  <c:v>-17.830489035483872</c:v>
                </c:pt>
                <c:pt idx="136">
                  <c:v>-17.830489035483872</c:v>
                </c:pt>
                <c:pt idx="137">
                  <c:v>-17.830489035483879</c:v>
                </c:pt>
                <c:pt idx="138">
                  <c:v>-17.830489035483872</c:v>
                </c:pt>
                <c:pt idx="139">
                  <c:v>-17.830489035483872</c:v>
                </c:pt>
                <c:pt idx="140">
                  <c:v>-17.830489035483872</c:v>
                </c:pt>
                <c:pt idx="141">
                  <c:v>-17.830489035483875</c:v>
                </c:pt>
                <c:pt idx="142">
                  <c:v>-17.830489035483868</c:v>
                </c:pt>
                <c:pt idx="143">
                  <c:v>-17.830489035483868</c:v>
                </c:pt>
                <c:pt idx="144">
                  <c:v>-17.830489035483868</c:v>
                </c:pt>
                <c:pt idx="145">
                  <c:v>-17.830489035483872</c:v>
                </c:pt>
                <c:pt idx="146">
                  <c:v>-17.830489035483868</c:v>
                </c:pt>
                <c:pt idx="147">
                  <c:v>-17.830489035483872</c:v>
                </c:pt>
                <c:pt idx="148">
                  <c:v>-17.830489035483875</c:v>
                </c:pt>
                <c:pt idx="149">
                  <c:v>-17.830489035483865</c:v>
                </c:pt>
                <c:pt idx="150">
                  <c:v>-17.830489035483868</c:v>
                </c:pt>
                <c:pt idx="151">
                  <c:v>-17.830489035483883</c:v>
                </c:pt>
                <c:pt idx="152">
                  <c:v>-17.830489035483868</c:v>
                </c:pt>
                <c:pt idx="153">
                  <c:v>-17.830489035483872</c:v>
                </c:pt>
                <c:pt idx="154">
                  <c:v>-17.830489035483872</c:v>
                </c:pt>
                <c:pt idx="155">
                  <c:v>-17.830489035483872</c:v>
                </c:pt>
                <c:pt idx="156">
                  <c:v>-17.830489035483879</c:v>
                </c:pt>
                <c:pt idx="157">
                  <c:v>-17.830489035483872</c:v>
                </c:pt>
                <c:pt idx="158">
                  <c:v>-17.830489035483868</c:v>
                </c:pt>
                <c:pt idx="159">
                  <c:v>-17.906745215006698</c:v>
                </c:pt>
                <c:pt idx="160" formatCode="General">
                  <c:v>0</c:v>
                </c:pt>
                <c:pt idx="161">
                  <c:v>-17.830489035483872</c:v>
                </c:pt>
                <c:pt idx="162">
                  <c:v>-17.830489035483872</c:v>
                </c:pt>
                <c:pt idx="163" formatCode="General">
                  <c:v>0</c:v>
                </c:pt>
                <c:pt idx="164">
                  <c:v>#N/A</c:v>
                </c:pt>
                <c:pt idx="165">
                  <c:v>#N/A</c:v>
                </c:pt>
                <c:pt idx="166">
                  <c:v>#N/A</c:v>
                </c:pt>
                <c:pt idx="167">
                  <c:v>#N/A</c:v>
                </c:pt>
                <c:pt idx="168">
                  <c:v>#N/A</c:v>
                </c:pt>
                <c:pt idx="169">
                  <c:v>#N/A</c:v>
                </c:pt>
                <c:pt idx="170">
                  <c:v>#N/A</c:v>
                </c:pt>
                <c:pt idx="171">
                  <c:v>#N/A</c:v>
                </c:pt>
                <c:pt idx="172">
                  <c:v>#N/A</c:v>
                </c:pt>
                <c:pt idx="173">
                  <c:v>#N/A</c:v>
                </c:pt>
                <c:pt idx="174">
                  <c:v>#N/A</c:v>
                </c:pt>
                <c:pt idx="175">
                  <c:v>#N/A</c:v>
                </c:pt>
                <c:pt idx="176">
                  <c:v>#N/A</c:v>
                </c:pt>
                <c:pt idx="177">
                  <c:v>#N/A</c:v>
                </c:pt>
                <c:pt idx="178">
                  <c:v>#N/A</c:v>
                </c:pt>
                <c:pt idx="179">
                  <c:v>#N/A</c:v>
                </c:pt>
                <c:pt idx="180">
                  <c:v>#N/A</c:v>
                </c:pt>
                <c:pt idx="181">
                  <c:v>#N/A</c:v>
                </c:pt>
                <c:pt idx="182">
                  <c:v>#N/A</c:v>
                </c:pt>
                <c:pt idx="183">
                  <c:v>#N/A</c:v>
                </c:pt>
                <c:pt idx="184">
                  <c:v>#N/A</c:v>
                </c:pt>
                <c:pt idx="185">
                  <c:v>#N/A</c:v>
                </c:pt>
                <c:pt idx="186">
                  <c:v>#N/A</c:v>
                </c:pt>
                <c:pt idx="187">
                  <c:v>#N/A</c:v>
                </c:pt>
                <c:pt idx="188">
                  <c:v>#N/A</c:v>
                </c:pt>
                <c:pt idx="189">
                  <c:v>#N/A</c:v>
                </c:pt>
                <c:pt idx="190">
                  <c:v>#N/A</c:v>
                </c:pt>
                <c:pt idx="191">
                  <c:v>#N/A</c:v>
                </c:pt>
                <c:pt idx="192">
                  <c:v>#N/A</c:v>
                </c:pt>
                <c:pt idx="193">
                  <c:v>#N/A</c:v>
                </c:pt>
                <c:pt idx="194">
                  <c:v>#N/A</c:v>
                </c:pt>
                <c:pt idx="195">
                  <c:v>#N/A</c:v>
                </c:pt>
                <c:pt idx="196">
                  <c:v>#N/A</c:v>
                </c:pt>
                <c:pt idx="197">
                  <c:v>#N/A</c:v>
                </c:pt>
                <c:pt idx="198">
                  <c:v>#N/A</c:v>
                </c:pt>
                <c:pt idx="199">
                  <c:v>#N/A</c:v>
                </c:pt>
                <c:pt idx="200">
                  <c:v>#N/A</c:v>
                </c:pt>
                <c:pt idx="201">
                  <c:v>#N/A</c:v>
                </c:pt>
                <c:pt idx="202">
                  <c:v>#N/A</c:v>
                </c:pt>
                <c:pt idx="203">
                  <c:v>#N/A</c:v>
                </c:pt>
                <c:pt idx="204">
                  <c:v>#N/A</c:v>
                </c:pt>
                <c:pt idx="205">
                  <c:v>#N/A</c:v>
                </c:pt>
                <c:pt idx="206">
                  <c:v>#N/A</c:v>
                </c:pt>
                <c:pt idx="207">
                  <c:v>#N/A</c:v>
                </c:pt>
                <c:pt idx="208">
                  <c:v>#N/A</c:v>
                </c:pt>
                <c:pt idx="209">
                  <c:v>#N/A</c:v>
                </c:pt>
                <c:pt idx="210">
                  <c:v>#N/A</c:v>
                </c:pt>
                <c:pt idx="211">
                  <c:v>#N/A</c:v>
                </c:pt>
                <c:pt idx="212">
                  <c:v>#N/A</c:v>
                </c:pt>
                <c:pt idx="213">
                  <c:v>#N/A</c:v>
                </c:pt>
                <c:pt idx="214">
                  <c:v>#N/A</c:v>
                </c:pt>
                <c:pt idx="215">
                  <c:v>#N/A</c:v>
                </c:pt>
                <c:pt idx="216">
                  <c:v>#N/A</c:v>
                </c:pt>
                <c:pt idx="217">
                  <c:v>#N/A</c:v>
                </c:pt>
                <c:pt idx="218">
                  <c:v>#N/A</c:v>
                </c:pt>
                <c:pt idx="219">
                  <c:v>#N/A</c:v>
                </c:pt>
                <c:pt idx="220">
                  <c:v>#N/A</c:v>
                </c:pt>
                <c:pt idx="221">
                  <c:v>#N/A</c:v>
                </c:pt>
                <c:pt idx="222">
                  <c:v>#N/A</c:v>
                </c:pt>
                <c:pt idx="223">
                  <c:v>#N/A</c:v>
                </c:pt>
                <c:pt idx="224">
                  <c:v>#N/A</c:v>
                </c:pt>
                <c:pt idx="225">
                  <c:v>#N/A</c:v>
                </c:pt>
                <c:pt idx="226">
                  <c:v>#N/A</c:v>
                </c:pt>
                <c:pt idx="227">
                  <c:v>#N/A</c:v>
                </c:pt>
                <c:pt idx="228">
                  <c:v>#N/A</c:v>
                </c:pt>
                <c:pt idx="229">
                  <c:v>#N/A</c:v>
                </c:pt>
                <c:pt idx="230">
                  <c:v>#N/A</c:v>
                </c:pt>
                <c:pt idx="231">
                  <c:v>#N/A</c:v>
                </c:pt>
                <c:pt idx="232">
                  <c:v>#N/A</c:v>
                </c:pt>
                <c:pt idx="233">
                  <c:v>#N/A</c:v>
                </c:pt>
                <c:pt idx="234">
                  <c:v>#N/A</c:v>
                </c:pt>
                <c:pt idx="235">
                  <c:v>#N/A</c:v>
                </c:pt>
                <c:pt idx="236">
                  <c:v>#N/A</c:v>
                </c:pt>
                <c:pt idx="237">
                  <c:v>#N/A</c:v>
                </c:pt>
                <c:pt idx="238">
                  <c:v>#N/A</c:v>
                </c:pt>
                <c:pt idx="239">
                  <c:v>#N/A</c:v>
                </c:pt>
                <c:pt idx="240">
                  <c:v>#N/A</c:v>
                </c:pt>
                <c:pt idx="241">
                  <c:v>#N/A</c:v>
                </c:pt>
                <c:pt idx="242">
                  <c:v>#N/A</c:v>
                </c:pt>
                <c:pt idx="243">
                  <c:v>#N/A</c:v>
                </c:pt>
                <c:pt idx="244">
                  <c:v>#N/A</c:v>
                </c:pt>
                <c:pt idx="245">
                  <c:v>#N/A</c:v>
                </c:pt>
                <c:pt idx="246">
                  <c:v>#N/A</c:v>
                </c:pt>
                <c:pt idx="247">
                  <c:v>#N/A</c:v>
                </c:pt>
                <c:pt idx="248">
                  <c:v>#N/A</c:v>
                </c:pt>
                <c:pt idx="249">
                  <c:v>#N/A</c:v>
                </c:pt>
                <c:pt idx="250">
                  <c:v>#N/A</c:v>
                </c:pt>
                <c:pt idx="251">
                  <c:v>#N/A</c:v>
                </c:pt>
                <c:pt idx="252">
                  <c:v>#N/A</c:v>
                </c:pt>
                <c:pt idx="253">
                  <c:v>#N/A</c:v>
                </c:pt>
                <c:pt idx="254">
                  <c:v>#N/A</c:v>
                </c:pt>
                <c:pt idx="255">
                  <c:v>#N/A</c:v>
                </c:pt>
                <c:pt idx="256">
                  <c:v>#N/A</c:v>
                </c:pt>
                <c:pt idx="257">
                  <c:v>#N/A</c:v>
                </c:pt>
                <c:pt idx="258">
                  <c:v>#N/A</c:v>
                </c:pt>
                <c:pt idx="259">
                  <c:v>#N/A</c:v>
                </c:pt>
                <c:pt idx="260">
                  <c:v>#N/A</c:v>
                </c:pt>
                <c:pt idx="261">
                  <c:v>#N/A</c:v>
                </c:pt>
                <c:pt idx="262">
                  <c:v>#N/A</c:v>
                </c:pt>
                <c:pt idx="263">
                  <c:v>#N/A</c:v>
                </c:pt>
                <c:pt idx="264">
                  <c:v>#N/A</c:v>
                </c:pt>
                <c:pt idx="265">
                  <c:v>#N/A</c:v>
                </c:pt>
                <c:pt idx="266">
                  <c:v>#N/A</c:v>
                </c:pt>
                <c:pt idx="267">
                  <c:v>#N/A</c:v>
                </c:pt>
                <c:pt idx="268">
                  <c:v>#N/A</c:v>
                </c:pt>
                <c:pt idx="269">
                  <c:v>#N/A</c:v>
                </c:pt>
                <c:pt idx="270">
                  <c:v>#N/A</c:v>
                </c:pt>
                <c:pt idx="271">
                  <c:v>#N/A</c:v>
                </c:pt>
                <c:pt idx="272">
                  <c:v>#N/A</c:v>
                </c:pt>
                <c:pt idx="273">
                  <c:v>#N/A</c:v>
                </c:pt>
                <c:pt idx="274">
                  <c:v>#N/A</c:v>
                </c:pt>
                <c:pt idx="275">
                  <c:v>#N/A</c:v>
                </c:pt>
                <c:pt idx="276">
                  <c:v>#N/A</c:v>
                </c:pt>
                <c:pt idx="277">
                  <c:v>#N/A</c:v>
                </c:pt>
                <c:pt idx="278">
                  <c:v>#N/A</c:v>
                </c:pt>
                <c:pt idx="279">
                  <c:v>#N/A</c:v>
                </c:pt>
                <c:pt idx="280">
                  <c:v>#N/A</c:v>
                </c:pt>
                <c:pt idx="281">
                  <c:v>#N/A</c:v>
                </c:pt>
                <c:pt idx="282">
                  <c:v>#N/A</c:v>
                </c:pt>
                <c:pt idx="283">
                  <c:v>#N/A</c:v>
                </c:pt>
                <c:pt idx="284">
                  <c:v>#N/A</c:v>
                </c:pt>
                <c:pt idx="285">
                  <c:v>#N/A</c:v>
                </c:pt>
                <c:pt idx="286">
                  <c:v>#N/A</c:v>
                </c:pt>
                <c:pt idx="287">
                  <c:v>#N/A</c:v>
                </c:pt>
                <c:pt idx="288">
                  <c:v>#N/A</c:v>
                </c:pt>
                <c:pt idx="289">
                  <c:v>#N/A</c:v>
                </c:pt>
                <c:pt idx="290">
                  <c:v>#N/A</c:v>
                </c:pt>
                <c:pt idx="291">
                  <c:v>#N/A</c:v>
                </c:pt>
                <c:pt idx="292">
                  <c:v>#N/A</c:v>
                </c:pt>
                <c:pt idx="293">
                  <c:v>#N/A</c:v>
                </c:pt>
                <c:pt idx="294">
                  <c:v>#N/A</c:v>
                </c:pt>
                <c:pt idx="295">
                  <c:v>#N/A</c:v>
                </c:pt>
                <c:pt idx="296">
                  <c:v>#N/A</c:v>
                </c:pt>
                <c:pt idx="297">
                  <c:v>#N/A</c:v>
                </c:pt>
                <c:pt idx="298">
                  <c:v>#N/A</c:v>
                </c:pt>
                <c:pt idx="299">
                  <c:v>#N/A</c:v>
                </c:pt>
                <c:pt idx="300">
                  <c:v>#N/A</c:v>
                </c:pt>
                <c:pt idx="301">
                  <c:v>#N/A</c:v>
                </c:pt>
                <c:pt idx="302">
                  <c:v>#N/A</c:v>
                </c:pt>
                <c:pt idx="303">
                  <c:v>#N/A</c:v>
                </c:pt>
                <c:pt idx="304">
                  <c:v>#N/A</c:v>
                </c:pt>
                <c:pt idx="305">
                  <c:v>#N/A</c:v>
                </c:pt>
                <c:pt idx="306">
                  <c:v>#N/A</c:v>
                </c:pt>
                <c:pt idx="307">
                  <c:v>#N/A</c:v>
                </c:pt>
                <c:pt idx="308">
                  <c:v>#N/A</c:v>
                </c:pt>
                <c:pt idx="309">
                  <c:v>#N/A</c:v>
                </c:pt>
                <c:pt idx="310">
                  <c:v>#N/A</c:v>
                </c:pt>
                <c:pt idx="311">
                  <c:v>#N/A</c:v>
                </c:pt>
                <c:pt idx="312">
                  <c:v>#N/A</c:v>
                </c:pt>
                <c:pt idx="313">
                  <c:v>#N/A</c:v>
                </c:pt>
                <c:pt idx="314">
                  <c:v>#N/A</c:v>
                </c:pt>
                <c:pt idx="315">
                  <c:v>#N/A</c:v>
                </c:pt>
                <c:pt idx="316">
                  <c:v>#N/A</c:v>
                </c:pt>
                <c:pt idx="317">
                  <c:v>#N/A</c:v>
                </c:pt>
                <c:pt idx="318">
                  <c:v>#N/A</c:v>
                </c:pt>
                <c:pt idx="319">
                  <c:v>#N/A</c:v>
                </c:pt>
                <c:pt idx="320">
                  <c:v>#N/A</c:v>
                </c:pt>
                <c:pt idx="321">
                  <c:v>#N/A</c:v>
                </c:pt>
                <c:pt idx="322">
                  <c:v>#N/A</c:v>
                </c:pt>
                <c:pt idx="323">
                  <c:v>#N/A</c:v>
                </c:pt>
                <c:pt idx="324" formatCode="General">
                  <c:v>0</c:v>
                </c:pt>
                <c:pt idx="325">
                  <c:v>#N/A</c:v>
                </c:pt>
                <c:pt idx="326">
                  <c:v>#N/A</c:v>
                </c:pt>
                <c:pt idx="327" formatCode="General">
                  <c:v>0</c:v>
                </c:pt>
                <c:pt idx="328">
                  <c:v>#N/A</c:v>
                </c:pt>
                <c:pt idx="329">
                  <c:v>#N/A</c:v>
                </c:pt>
                <c:pt idx="330">
                  <c:v>#N/A</c:v>
                </c:pt>
                <c:pt idx="331">
                  <c:v>#N/A</c:v>
                </c:pt>
                <c:pt idx="332">
                  <c:v>#N/A</c:v>
                </c:pt>
                <c:pt idx="333">
                  <c:v>#N/A</c:v>
                </c:pt>
                <c:pt idx="334">
                  <c:v>#N/A</c:v>
                </c:pt>
                <c:pt idx="335">
                  <c:v>#N/A</c:v>
                </c:pt>
                <c:pt idx="336">
                  <c:v>#N/A</c:v>
                </c:pt>
                <c:pt idx="337">
                  <c:v>#N/A</c:v>
                </c:pt>
                <c:pt idx="338">
                  <c:v>#N/A</c:v>
                </c:pt>
                <c:pt idx="339">
                  <c:v>#N/A</c:v>
                </c:pt>
                <c:pt idx="340">
                  <c:v>#N/A</c:v>
                </c:pt>
                <c:pt idx="341">
                  <c:v>#N/A</c:v>
                </c:pt>
                <c:pt idx="342">
                  <c:v>#N/A</c:v>
                </c:pt>
                <c:pt idx="343">
                  <c:v>#N/A</c:v>
                </c:pt>
                <c:pt idx="344">
                  <c:v>#N/A</c:v>
                </c:pt>
                <c:pt idx="345">
                  <c:v>#N/A</c:v>
                </c:pt>
                <c:pt idx="346">
                  <c:v>#N/A</c:v>
                </c:pt>
                <c:pt idx="347">
                  <c:v>#N/A</c:v>
                </c:pt>
                <c:pt idx="348">
                  <c:v>#N/A</c:v>
                </c:pt>
                <c:pt idx="349">
                  <c:v>#N/A</c:v>
                </c:pt>
                <c:pt idx="350">
                  <c:v>#N/A</c:v>
                </c:pt>
                <c:pt idx="351">
                  <c:v>#N/A</c:v>
                </c:pt>
                <c:pt idx="352">
                  <c:v>#N/A</c:v>
                </c:pt>
                <c:pt idx="353">
                  <c:v>#N/A</c:v>
                </c:pt>
                <c:pt idx="354">
                  <c:v>#N/A</c:v>
                </c:pt>
                <c:pt idx="355">
                  <c:v>#N/A</c:v>
                </c:pt>
                <c:pt idx="356">
                  <c:v>#N/A</c:v>
                </c:pt>
                <c:pt idx="357">
                  <c:v>#N/A</c:v>
                </c:pt>
                <c:pt idx="358">
                  <c:v>#N/A</c:v>
                </c:pt>
                <c:pt idx="359">
                  <c:v>#N/A</c:v>
                </c:pt>
                <c:pt idx="360">
                  <c:v>#N/A</c:v>
                </c:pt>
                <c:pt idx="361">
                  <c:v>#N/A</c:v>
                </c:pt>
                <c:pt idx="362">
                  <c:v>#N/A</c:v>
                </c:pt>
                <c:pt idx="363">
                  <c:v>#N/A</c:v>
                </c:pt>
                <c:pt idx="364">
                  <c:v>#N/A</c:v>
                </c:pt>
                <c:pt idx="365">
                  <c:v>#N/A</c:v>
                </c:pt>
                <c:pt idx="366">
                  <c:v>#N/A</c:v>
                </c:pt>
                <c:pt idx="367">
                  <c:v>#N/A</c:v>
                </c:pt>
                <c:pt idx="368">
                  <c:v>#N/A</c:v>
                </c:pt>
                <c:pt idx="369">
                  <c:v>#N/A</c:v>
                </c:pt>
                <c:pt idx="370">
                  <c:v>#N/A</c:v>
                </c:pt>
                <c:pt idx="371">
                  <c:v>#N/A</c:v>
                </c:pt>
                <c:pt idx="372">
                  <c:v>#N/A</c:v>
                </c:pt>
                <c:pt idx="373">
                  <c:v>#N/A</c:v>
                </c:pt>
                <c:pt idx="374">
                  <c:v>#N/A</c:v>
                </c:pt>
                <c:pt idx="375">
                  <c:v>#N/A</c:v>
                </c:pt>
                <c:pt idx="376">
                  <c:v>#N/A</c:v>
                </c:pt>
                <c:pt idx="377">
                  <c:v>#N/A</c:v>
                </c:pt>
                <c:pt idx="378">
                  <c:v>#N/A</c:v>
                </c:pt>
                <c:pt idx="379">
                  <c:v>#N/A</c:v>
                </c:pt>
                <c:pt idx="380">
                  <c:v>#N/A</c:v>
                </c:pt>
                <c:pt idx="381">
                  <c:v>#N/A</c:v>
                </c:pt>
                <c:pt idx="382">
                  <c:v>#N/A</c:v>
                </c:pt>
                <c:pt idx="383">
                  <c:v>#N/A</c:v>
                </c:pt>
                <c:pt idx="384">
                  <c:v>#N/A</c:v>
                </c:pt>
                <c:pt idx="385">
                  <c:v>#N/A</c:v>
                </c:pt>
                <c:pt idx="386">
                  <c:v>#N/A</c:v>
                </c:pt>
                <c:pt idx="387">
                  <c:v>#N/A</c:v>
                </c:pt>
                <c:pt idx="388">
                  <c:v>#N/A</c:v>
                </c:pt>
                <c:pt idx="389">
                  <c:v>#N/A</c:v>
                </c:pt>
                <c:pt idx="390">
                  <c:v>#N/A</c:v>
                </c:pt>
                <c:pt idx="391">
                  <c:v>#N/A</c:v>
                </c:pt>
                <c:pt idx="392">
                  <c:v>#N/A</c:v>
                </c:pt>
                <c:pt idx="393">
                  <c:v>#N/A</c:v>
                </c:pt>
                <c:pt idx="394">
                  <c:v>#N/A</c:v>
                </c:pt>
                <c:pt idx="395">
                  <c:v>#N/A</c:v>
                </c:pt>
                <c:pt idx="396">
                  <c:v>#N/A</c:v>
                </c:pt>
                <c:pt idx="397">
                  <c:v>#N/A</c:v>
                </c:pt>
                <c:pt idx="398">
                  <c:v>#N/A</c:v>
                </c:pt>
                <c:pt idx="399">
                  <c:v>#N/A</c:v>
                </c:pt>
                <c:pt idx="400">
                  <c:v>#N/A</c:v>
                </c:pt>
                <c:pt idx="401">
                  <c:v>#N/A</c:v>
                </c:pt>
                <c:pt idx="402">
                  <c:v>#N/A</c:v>
                </c:pt>
                <c:pt idx="403">
                  <c:v>#N/A</c:v>
                </c:pt>
                <c:pt idx="404">
                  <c:v>#N/A</c:v>
                </c:pt>
                <c:pt idx="405">
                  <c:v>#N/A</c:v>
                </c:pt>
                <c:pt idx="406">
                  <c:v>#N/A</c:v>
                </c:pt>
                <c:pt idx="407">
                  <c:v>#N/A</c:v>
                </c:pt>
                <c:pt idx="408">
                  <c:v>#N/A</c:v>
                </c:pt>
                <c:pt idx="409">
                  <c:v>#N/A</c:v>
                </c:pt>
                <c:pt idx="410">
                  <c:v>#N/A</c:v>
                </c:pt>
                <c:pt idx="411">
                  <c:v>#N/A</c:v>
                </c:pt>
                <c:pt idx="412">
                  <c:v>#N/A</c:v>
                </c:pt>
                <c:pt idx="413">
                  <c:v>#N/A</c:v>
                </c:pt>
                <c:pt idx="414">
                  <c:v>#N/A</c:v>
                </c:pt>
                <c:pt idx="415">
                  <c:v>#N/A</c:v>
                </c:pt>
                <c:pt idx="416">
                  <c:v>#N/A</c:v>
                </c:pt>
                <c:pt idx="417">
                  <c:v>#N/A</c:v>
                </c:pt>
                <c:pt idx="418">
                  <c:v>#N/A</c:v>
                </c:pt>
                <c:pt idx="419">
                  <c:v>#N/A</c:v>
                </c:pt>
                <c:pt idx="420">
                  <c:v>#N/A</c:v>
                </c:pt>
                <c:pt idx="421">
                  <c:v>#N/A</c:v>
                </c:pt>
                <c:pt idx="422">
                  <c:v>#N/A</c:v>
                </c:pt>
                <c:pt idx="423">
                  <c:v>#N/A</c:v>
                </c:pt>
                <c:pt idx="424">
                  <c:v>#N/A</c:v>
                </c:pt>
                <c:pt idx="425">
                  <c:v>#N/A</c:v>
                </c:pt>
                <c:pt idx="426">
                  <c:v>#N/A</c:v>
                </c:pt>
                <c:pt idx="427">
                  <c:v>#N/A</c:v>
                </c:pt>
                <c:pt idx="428">
                  <c:v>#N/A</c:v>
                </c:pt>
                <c:pt idx="429">
                  <c:v>#N/A</c:v>
                </c:pt>
                <c:pt idx="430">
                  <c:v>#N/A</c:v>
                </c:pt>
                <c:pt idx="431">
                  <c:v>#N/A</c:v>
                </c:pt>
                <c:pt idx="432">
                  <c:v>#N/A</c:v>
                </c:pt>
                <c:pt idx="433">
                  <c:v>#N/A</c:v>
                </c:pt>
                <c:pt idx="434">
                  <c:v>#N/A</c:v>
                </c:pt>
                <c:pt idx="435">
                  <c:v>#N/A</c:v>
                </c:pt>
                <c:pt idx="436">
                  <c:v>#N/A</c:v>
                </c:pt>
                <c:pt idx="437">
                  <c:v>#N/A</c:v>
                </c:pt>
                <c:pt idx="438">
                  <c:v>#N/A</c:v>
                </c:pt>
                <c:pt idx="439">
                  <c:v>#N/A</c:v>
                </c:pt>
                <c:pt idx="440">
                  <c:v>#N/A</c:v>
                </c:pt>
                <c:pt idx="441">
                  <c:v>#N/A</c:v>
                </c:pt>
                <c:pt idx="442">
                  <c:v>#N/A</c:v>
                </c:pt>
                <c:pt idx="443">
                  <c:v>-17.830489035483872</c:v>
                </c:pt>
                <c:pt idx="444">
                  <c:v>-17.830489035483872</c:v>
                </c:pt>
                <c:pt idx="445">
                  <c:v>-17.830489035483872</c:v>
                </c:pt>
                <c:pt idx="446">
                  <c:v>-17.830489035483868</c:v>
                </c:pt>
                <c:pt idx="447">
                  <c:v>-17.830489035483868</c:v>
                </c:pt>
                <c:pt idx="448">
                  <c:v>-17.830489035483865</c:v>
                </c:pt>
                <c:pt idx="449">
                  <c:v>-17.830489035483865</c:v>
                </c:pt>
                <c:pt idx="450">
                  <c:v>-17.830489035483872</c:v>
                </c:pt>
                <c:pt idx="451">
                  <c:v>-17.830489035483872</c:v>
                </c:pt>
                <c:pt idx="452">
                  <c:v>-17.830489035483868</c:v>
                </c:pt>
                <c:pt idx="453">
                  <c:v>-17.830489035483868</c:v>
                </c:pt>
                <c:pt idx="454">
                  <c:v>-17.830489035483875</c:v>
                </c:pt>
                <c:pt idx="455">
                  <c:v>-17.830489035483868</c:v>
                </c:pt>
                <c:pt idx="456">
                  <c:v>-17.830489035483872</c:v>
                </c:pt>
                <c:pt idx="457">
                  <c:v>-17.830489035483872</c:v>
                </c:pt>
                <c:pt idx="458">
                  <c:v>-17.830489035483868</c:v>
                </c:pt>
                <c:pt idx="459">
                  <c:v>-17.830489035483868</c:v>
                </c:pt>
                <c:pt idx="460">
                  <c:v>-17.830489035483868</c:v>
                </c:pt>
                <c:pt idx="461">
                  <c:v>-17.830489035483868</c:v>
                </c:pt>
                <c:pt idx="462">
                  <c:v>-17.830489035483875</c:v>
                </c:pt>
                <c:pt idx="463">
                  <c:v>-17.830489035483872</c:v>
                </c:pt>
                <c:pt idx="464">
                  <c:v>-17.830489035483872</c:v>
                </c:pt>
                <c:pt idx="465">
                  <c:v>-17.830489035483879</c:v>
                </c:pt>
                <c:pt idx="466">
                  <c:v>-17.830489035483872</c:v>
                </c:pt>
                <c:pt idx="467">
                  <c:v>-17.830489035483872</c:v>
                </c:pt>
                <c:pt idx="468">
                  <c:v>-17.830489035483872</c:v>
                </c:pt>
                <c:pt idx="469">
                  <c:v>-17.830489035483875</c:v>
                </c:pt>
                <c:pt idx="470">
                  <c:v>-17.830489035483868</c:v>
                </c:pt>
                <c:pt idx="471">
                  <c:v>-17.830489035483868</c:v>
                </c:pt>
                <c:pt idx="472">
                  <c:v>-17.830489035483868</c:v>
                </c:pt>
                <c:pt idx="473">
                  <c:v>-17.830489035483872</c:v>
                </c:pt>
                <c:pt idx="474">
                  <c:v>-17.830489035483868</c:v>
                </c:pt>
                <c:pt idx="475">
                  <c:v>-17.830489035483872</c:v>
                </c:pt>
                <c:pt idx="476">
                  <c:v>-17.830489035483875</c:v>
                </c:pt>
                <c:pt idx="477">
                  <c:v>-17.830489035483865</c:v>
                </c:pt>
                <c:pt idx="478">
                  <c:v>-17.830489035483868</c:v>
                </c:pt>
                <c:pt idx="479">
                  <c:v>-17.830489035483883</c:v>
                </c:pt>
                <c:pt idx="480">
                  <c:v>-17.830489035483868</c:v>
                </c:pt>
                <c:pt idx="481">
                  <c:v>-17.830489035483872</c:v>
                </c:pt>
                <c:pt idx="482">
                  <c:v>-17.830489035483872</c:v>
                </c:pt>
                <c:pt idx="483">
                  <c:v>-17.830489035483872</c:v>
                </c:pt>
                <c:pt idx="484">
                  <c:v>-17.830489035483879</c:v>
                </c:pt>
                <c:pt idx="485">
                  <c:v>-17.830489035483872</c:v>
                </c:pt>
                <c:pt idx="486">
                  <c:v>-17.830489035483868</c:v>
                </c:pt>
                <c:pt idx="487">
                  <c:v>-17.906745215006698</c:v>
                </c:pt>
                <c:pt idx="488">
                  <c:v>0</c:v>
                </c:pt>
                <c:pt idx="489">
                  <c:v>#N/A</c:v>
                </c:pt>
                <c:pt idx="490">
                  <c:v>#N/A</c:v>
                </c:pt>
                <c:pt idx="491">
                  <c:v>#N/A</c:v>
                </c:pt>
                <c:pt idx="492">
                  <c:v>#N/A</c:v>
                </c:pt>
                <c:pt idx="493">
                  <c:v>#N/A</c:v>
                </c:pt>
                <c:pt idx="494">
                  <c:v>#N/A</c:v>
                </c:pt>
                <c:pt idx="495">
                  <c:v>#N/A</c:v>
                </c:pt>
                <c:pt idx="496">
                  <c:v>#N/A</c:v>
                </c:pt>
                <c:pt idx="497">
                  <c:v>#N/A</c:v>
                </c:pt>
                <c:pt idx="498">
                  <c:v>#N/A</c:v>
                </c:pt>
                <c:pt idx="499">
                  <c:v>#N/A</c:v>
                </c:pt>
                <c:pt idx="500">
                  <c:v>#N/A</c:v>
                </c:pt>
                <c:pt idx="501">
                  <c:v>#N/A</c:v>
                </c:pt>
                <c:pt idx="502">
                  <c:v>#N/A</c:v>
                </c:pt>
                <c:pt idx="503">
                  <c:v>#N/A</c:v>
                </c:pt>
                <c:pt idx="504">
                  <c:v>#N/A</c:v>
                </c:pt>
                <c:pt idx="505">
                  <c:v>#N/A</c:v>
                </c:pt>
                <c:pt idx="506">
                  <c:v>#N/A</c:v>
                </c:pt>
                <c:pt idx="507">
                  <c:v>#N/A</c:v>
                </c:pt>
                <c:pt idx="508">
                  <c:v>#N/A</c:v>
                </c:pt>
                <c:pt idx="509">
                  <c:v>#N/A</c:v>
                </c:pt>
                <c:pt idx="510">
                  <c:v>#N/A</c:v>
                </c:pt>
                <c:pt idx="511">
                  <c:v>#N/A</c:v>
                </c:pt>
                <c:pt idx="512">
                  <c:v>#N/A</c:v>
                </c:pt>
                <c:pt idx="513">
                  <c:v>#N/A</c:v>
                </c:pt>
                <c:pt idx="514">
                  <c:v>#N/A</c:v>
                </c:pt>
                <c:pt idx="515">
                  <c:v>#N/A</c:v>
                </c:pt>
                <c:pt idx="516">
                  <c:v>#N/A</c:v>
                </c:pt>
                <c:pt idx="517">
                  <c:v>#N/A</c:v>
                </c:pt>
                <c:pt idx="518">
                  <c:v>#N/A</c:v>
                </c:pt>
                <c:pt idx="519">
                  <c:v>#N/A</c:v>
                </c:pt>
                <c:pt idx="520">
                  <c:v>#N/A</c:v>
                </c:pt>
                <c:pt idx="521">
                  <c:v>#N/A</c:v>
                </c:pt>
                <c:pt idx="522">
                  <c:v>#N/A</c:v>
                </c:pt>
                <c:pt idx="523">
                  <c:v>#N/A</c:v>
                </c:pt>
                <c:pt idx="524">
                  <c:v>#N/A</c:v>
                </c:pt>
                <c:pt idx="525">
                  <c:v>#N/A</c:v>
                </c:pt>
                <c:pt idx="526">
                  <c:v>#N/A</c:v>
                </c:pt>
                <c:pt idx="527">
                  <c:v>#N/A</c:v>
                </c:pt>
                <c:pt idx="528">
                  <c:v>#N/A</c:v>
                </c:pt>
                <c:pt idx="529">
                  <c:v>#N/A</c:v>
                </c:pt>
                <c:pt idx="530">
                  <c:v>#N/A</c:v>
                </c:pt>
                <c:pt idx="531">
                  <c:v>#N/A</c:v>
                </c:pt>
                <c:pt idx="532">
                  <c:v>#N/A</c:v>
                </c:pt>
                <c:pt idx="533">
                  <c:v>#N/A</c:v>
                </c:pt>
                <c:pt idx="534">
                  <c:v>#N/A</c:v>
                </c:pt>
                <c:pt idx="535">
                  <c:v>#N/A</c:v>
                </c:pt>
                <c:pt idx="536">
                  <c:v>#N/A</c:v>
                </c:pt>
                <c:pt idx="537">
                  <c:v>#N/A</c:v>
                </c:pt>
                <c:pt idx="538">
                  <c:v>#N/A</c:v>
                </c:pt>
                <c:pt idx="539">
                  <c:v>#N/A</c:v>
                </c:pt>
                <c:pt idx="540">
                  <c:v>#N/A</c:v>
                </c:pt>
                <c:pt idx="541">
                  <c:v>#N/A</c:v>
                </c:pt>
                <c:pt idx="542">
                  <c:v>#N/A</c:v>
                </c:pt>
                <c:pt idx="543">
                  <c:v>#N/A</c:v>
                </c:pt>
                <c:pt idx="544">
                  <c:v>#N/A</c:v>
                </c:pt>
                <c:pt idx="545">
                  <c:v>#N/A</c:v>
                </c:pt>
                <c:pt idx="546">
                  <c:v>#N/A</c:v>
                </c:pt>
                <c:pt idx="547">
                  <c:v>#N/A</c:v>
                </c:pt>
                <c:pt idx="548">
                  <c:v>#N/A</c:v>
                </c:pt>
                <c:pt idx="549">
                  <c:v>#N/A</c:v>
                </c:pt>
                <c:pt idx="550">
                  <c:v>#N/A</c:v>
                </c:pt>
                <c:pt idx="551">
                  <c:v>#N/A</c:v>
                </c:pt>
                <c:pt idx="552">
                  <c:v>#N/A</c:v>
                </c:pt>
                <c:pt idx="553">
                  <c:v>#N/A</c:v>
                </c:pt>
                <c:pt idx="554">
                  <c:v>#N/A</c:v>
                </c:pt>
                <c:pt idx="555">
                  <c:v>#N/A</c:v>
                </c:pt>
                <c:pt idx="556">
                  <c:v>#N/A</c:v>
                </c:pt>
                <c:pt idx="557">
                  <c:v>#N/A</c:v>
                </c:pt>
                <c:pt idx="558">
                  <c:v>#N/A</c:v>
                </c:pt>
                <c:pt idx="559">
                  <c:v>#N/A</c:v>
                </c:pt>
                <c:pt idx="560">
                  <c:v>#N/A</c:v>
                </c:pt>
                <c:pt idx="561">
                  <c:v>#N/A</c:v>
                </c:pt>
                <c:pt idx="562">
                  <c:v>#N/A</c:v>
                </c:pt>
                <c:pt idx="563">
                  <c:v>#N/A</c:v>
                </c:pt>
                <c:pt idx="564">
                  <c:v>#N/A</c:v>
                </c:pt>
                <c:pt idx="565">
                  <c:v>#N/A</c:v>
                </c:pt>
                <c:pt idx="566">
                  <c:v>#N/A</c:v>
                </c:pt>
                <c:pt idx="567">
                  <c:v>#N/A</c:v>
                </c:pt>
                <c:pt idx="568">
                  <c:v>#N/A</c:v>
                </c:pt>
                <c:pt idx="569">
                  <c:v>#N/A</c:v>
                </c:pt>
                <c:pt idx="570">
                  <c:v>#N/A</c:v>
                </c:pt>
                <c:pt idx="571">
                  <c:v>#N/A</c:v>
                </c:pt>
                <c:pt idx="572">
                  <c:v>#N/A</c:v>
                </c:pt>
                <c:pt idx="573">
                  <c:v>#N/A</c:v>
                </c:pt>
                <c:pt idx="574">
                  <c:v>#N/A</c:v>
                </c:pt>
                <c:pt idx="575">
                  <c:v>#N/A</c:v>
                </c:pt>
                <c:pt idx="576">
                  <c:v>#N/A</c:v>
                </c:pt>
                <c:pt idx="577">
                  <c:v>#N/A</c:v>
                </c:pt>
                <c:pt idx="578">
                  <c:v>#N/A</c:v>
                </c:pt>
                <c:pt idx="579">
                  <c:v>#N/A</c:v>
                </c:pt>
                <c:pt idx="580">
                  <c:v>#N/A</c:v>
                </c:pt>
                <c:pt idx="581">
                  <c:v>#N/A</c:v>
                </c:pt>
                <c:pt idx="582">
                  <c:v>#N/A</c:v>
                </c:pt>
                <c:pt idx="583">
                  <c:v>#N/A</c:v>
                </c:pt>
                <c:pt idx="584">
                  <c:v>#N/A</c:v>
                </c:pt>
                <c:pt idx="585">
                  <c:v>#N/A</c:v>
                </c:pt>
                <c:pt idx="586">
                  <c:v>#N/A</c:v>
                </c:pt>
                <c:pt idx="587">
                  <c:v>#N/A</c:v>
                </c:pt>
                <c:pt idx="588">
                  <c:v>#N/A</c:v>
                </c:pt>
                <c:pt idx="589">
                  <c:v>#N/A</c:v>
                </c:pt>
                <c:pt idx="590">
                  <c:v>#N/A</c:v>
                </c:pt>
                <c:pt idx="591">
                  <c:v>#N/A</c:v>
                </c:pt>
                <c:pt idx="592">
                  <c:v>#N/A</c:v>
                </c:pt>
                <c:pt idx="593">
                  <c:v>#N/A</c:v>
                </c:pt>
                <c:pt idx="594">
                  <c:v>#N/A</c:v>
                </c:pt>
                <c:pt idx="595">
                  <c:v>#N/A</c:v>
                </c:pt>
                <c:pt idx="596">
                  <c:v>#N/A</c:v>
                </c:pt>
                <c:pt idx="597">
                  <c:v>#N/A</c:v>
                </c:pt>
                <c:pt idx="598">
                  <c:v>#N/A</c:v>
                </c:pt>
                <c:pt idx="599">
                  <c:v>#N/A</c:v>
                </c:pt>
                <c:pt idx="600">
                  <c:v>#N/A</c:v>
                </c:pt>
                <c:pt idx="601">
                  <c:v>#N/A</c:v>
                </c:pt>
                <c:pt idx="602">
                  <c:v>#N/A</c:v>
                </c:pt>
                <c:pt idx="603">
                  <c:v>#N/A</c:v>
                </c:pt>
                <c:pt idx="604">
                  <c:v>#N/A</c:v>
                </c:pt>
                <c:pt idx="605">
                  <c:v>#N/A</c:v>
                </c:pt>
                <c:pt idx="606">
                  <c:v>#N/A</c:v>
                </c:pt>
                <c:pt idx="607">
                  <c:v>#N/A</c:v>
                </c:pt>
                <c:pt idx="608">
                  <c:v>#N/A</c:v>
                </c:pt>
                <c:pt idx="609">
                  <c:v>#N/A</c:v>
                </c:pt>
                <c:pt idx="610">
                  <c:v>#N/A</c:v>
                </c:pt>
                <c:pt idx="611">
                  <c:v>#N/A</c:v>
                </c:pt>
                <c:pt idx="612">
                  <c:v>#N/A</c:v>
                </c:pt>
                <c:pt idx="613">
                  <c:v>#N/A</c:v>
                </c:pt>
                <c:pt idx="614">
                  <c:v>#N/A</c:v>
                </c:pt>
                <c:pt idx="615">
                  <c:v>#N/A</c:v>
                </c:pt>
                <c:pt idx="616">
                  <c:v>#N/A</c:v>
                </c:pt>
                <c:pt idx="617">
                  <c:v>#N/A</c:v>
                </c:pt>
                <c:pt idx="618">
                  <c:v>#N/A</c:v>
                </c:pt>
                <c:pt idx="619">
                  <c:v>#N/A</c:v>
                </c:pt>
                <c:pt idx="620">
                  <c:v>#N/A</c:v>
                </c:pt>
                <c:pt idx="621">
                  <c:v>#N/A</c:v>
                </c:pt>
                <c:pt idx="622">
                  <c:v>#N/A</c:v>
                </c:pt>
                <c:pt idx="623">
                  <c:v>#N/A</c:v>
                </c:pt>
                <c:pt idx="624">
                  <c:v>#N/A</c:v>
                </c:pt>
                <c:pt idx="625">
                  <c:v>#N/A</c:v>
                </c:pt>
                <c:pt idx="626">
                  <c:v>#N/A</c:v>
                </c:pt>
                <c:pt idx="627">
                  <c:v>#N/A</c:v>
                </c:pt>
                <c:pt idx="628">
                  <c:v>#N/A</c:v>
                </c:pt>
                <c:pt idx="629">
                  <c:v>#N/A</c:v>
                </c:pt>
                <c:pt idx="630">
                  <c:v>#N/A</c:v>
                </c:pt>
                <c:pt idx="631">
                  <c:v>#N/A</c:v>
                </c:pt>
                <c:pt idx="632">
                  <c:v>#N/A</c:v>
                </c:pt>
                <c:pt idx="633">
                  <c:v>#N/A</c:v>
                </c:pt>
                <c:pt idx="634">
                  <c:v>#N/A</c:v>
                </c:pt>
                <c:pt idx="635">
                  <c:v>#N/A</c:v>
                </c:pt>
                <c:pt idx="636">
                  <c:v>#N/A</c:v>
                </c:pt>
                <c:pt idx="637">
                  <c:v>#N/A</c:v>
                </c:pt>
                <c:pt idx="638">
                  <c:v>#N/A</c:v>
                </c:pt>
                <c:pt idx="639">
                  <c:v>#N/A</c:v>
                </c:pt>
                <c:pt idx="640">
                  <c:v>#N/A</c:v>
                </c:pt>
                <c:pt idx="641">
                  <c:v>#N/A</c:v>
                </c:pt>
                <c:pt idx="642">
                  <c:v>#N/A</c:v>
                </c:pt>
                <c:pt idx="643">
                  <c:v>#N/A</c:v>
                </c:pt>
                <c:pt idx="644">
                  <c:v>#N/A</c:v>
                </c:pt>
                <c:pt idx="645">
                  <c:v>#N/A</c:v>
                </c:pt>
                <c:pt idx="646">
                  <c:v>#N/A</c:v>
                </c:pt>
                <c:pt idx="647">
                  <c:v>#N/A</c:v>
                </c:pt>
                <c:pt idx="648">
                  <c:v>#N/A</c:v>
                </c:pt>
              </c:numCache>
            </c:numRef>
          </c:yVal>
          <c:smooth val="0"/>
          <c:extLst>
            <c:ext xmlns:c16="http://schemas.microsoft.com/office/drawing/2014/chart" uri="{C3380CC4-5D6E-409C-BE32-E72D297353CC}">
              <c16:uniqueId val="{000000AE-6799-4627-BE3B-B276A1C2FB94}"/>
            </c:ext>
          </c:extLst>
        </c:ser>
        <c:ser>
          <c:idx val="11"/>
          <c:order val="13"/>
          <c:tx>
            <c:strRef>
              <c:f>Calculations!$AY$42</c:f>
              <c:strCache>
                <c:ptCount val="1"/>
                <c:pt idx="0">
                  <c:v>para BQ left</c:v>
                </c:pt>
              </c:strCache>
            </c:strRef>
          </c:tx>
          <c:spPr>
            <a:ln w="25400" cap="rnd">
              <a:solidFill>
                <a:srgbClr val="FF0000"/>
              </a:solidFill>
              <a:round/>
            </a:ln>
            <a:effectLst/>
          </c:spPr>
          <c:marker>
            <c:symbol val="none"/>
          </c:marker>
          <c:xVal>
            <c:numRef>
              <c:f>Calculations!$AX$43:$AX$691</c:f>
              <c:numCache>
                <c:formatCode>0.0</c:formatCode>
                <c:ptCount val="649"/>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#N/A</c:v>
                </c:pt>
                <c:pt idx="103">
                  <c:v>#N/A</c:v>
                </c:pt>
                <c:pt idx="104">
                  <c:v>#N/A</c:v>
                </c:pt>
                <c:pt idx="105">
                  <c:v>#N/A</c:v>
                </c:pt>
                <c:pt idx="106">
                  <c:v>#N/A</c:v>
                </c:pt>
                <c:pt idx="107">
                  <c:v>#N/A</c:v>
                </c:pt>
                <c:pt idx="108">
                  <c:v>#N/A</c:v>
                </c:pt>
                <c:pt idx="109">
                  <c:v>#N/A</c:v>
                </c:pt>
                <c:pt idx="110">
                  <c:v>#N/A</c:v>
                </c:pt>
                <c:pt idx="111">
                  <c:v>#N/A</c:v>
                </c:pt>
                <c:pt idx="112">
                  <c:v>#N/A</c:v>
                </c:pt>
                <c:pt idx="113">
                  <c:v>#N/A</c:v>
                </c:pt>
                <c:pt idx="114">
                  <c:v>#N/A</c:v>
                </c:pt>
                <c:pt idx="115">
                  <c:v>#N/A</c:v>
                </c:pt>
                <c:pt idx="116">
                  <c:v>#N/A</c:v>
                </c:pt>
                <c:pt idx="117">
                  <c:v>#N/A</c:v>
                </c:pt>
                <c:pt idx="118">
                  <c:v>#N/A</c:v>
                </c:pt>
                <c:pt idx="119">
                  <c:v>#N/A</c:v>
                </c:pt>
                <c:pt idx="120">
                  <c:v>#N/A</c:v>
                </c:pt>
                <c:pt idx="121">
                  <c:v>#N/A</c:v>
                </c:pt>
                <c:pt idx="122">
                  <c:v>#N/A</c:v>
                </c:pt>
                <c:pt idx="123">
                  <c:v>#N/A</c:v>
                </c:pt>
                <c:pt idx="124">
                  <c:v>#N/A</c:v>
                </c:pt>
                <c:pt idx="125">
                  <c:v>#N/A</c:v>
                </c:pt>
                <c:pt idx="126">
                  <c:v>#N/A</c:v>
                </c:pt>
                <c:pt idx="127">
                  <c:v>#N/A</c:v>
                </c:pt>
                <c:pt idx="128">
                  <c:v>#N/A</c:v>
                </c:pt>
                <c:pt idx="129">
                  <c:v>#N/A</c:v>
                </c:pt>
                <c:pt idx="130">
                  <c:v>#N/A</c:v>
                </c:pt>
                <c:pt idx="131">
                  <c:v>#N/A</c:v>
                </c:pt>
                <c:pt idx="132">
                  <c:v>#N/A</c:v>
                </c:pt>
                <c:pt idx="133">
                  <c:v>#N/A</c:v>
                </c:pt>
                <c:pt idx="134">
                  <c:v>#N/A</c:v>
                </c:pt>
                <c:pt idx="135">
                  <c:v>#N/A</c:v>
                </c:pt>
                <c:pt idx="136">
                  <c:v>#N/A</c:v>
                </c:pt>
                <c:pt idx="137">
                  <c:v>#N/A</c:v>
                </c:pt>
                <c:pt idx="138">
                  <c:v>#N/A</c:v>
                </c:pt>
                <c:pt idx="139">
                  <c:v>#N/A</c:v>
                </c:pt>
                <c:pt idx="140">
                  <c:v>#N/A</c:v>
                </c:pt>
                <c:pt idx="141">
                  <c:v>#N/A</c:v>
                </c:pt>
                <c:pt idx="142">
                  <c:v>#N/A</c:v>
                </c:pt>
                <c:pt idx="143">
                  <c:v>#N/A</c:v>
                </c:pt>
                <c:pt idx="144">
                  <c:v>#N/A</c:v>
                </c:pt>
                <c:pt idx="145">
                  <c:v>#N/A</c:v>
                </c:pt>
                <c:pt idx="146">
                  <c:v>#N/A</c:v>
                </c:pt>
                <c:pt idx="147">
                  <c:v>#N/A</c:v>
                </c:pt>
                <c:pt idx="148">
                  <c:v>#N/A</c:v>
                </c:pt>
                <c:pt idx="149">
                  <c:v>#N/A</c:v>
                </c:pt>
                <c:pt idx="150">
                  <c:v>#N/A</c:v>
                </c:pt>
                <c:pt idx="151">
                  <c:v>#N/A</c:v>
                </c:pt>
                <c:pt idx="152">
                  <c:v>#N/A</c:v>
                </c:pt>
                <c:pt idx="153">
                  <c:v>#N/A</c:v>
                </c:pt>
                <c:pt idx="154">
                  <c:v>#N/A</c:v>
                </c:pt>
                <c:pt idx="155">
                  <c:v>#N/A</c:v>
                </c:pt>
                <c:pt idx="156">
                  <c:v>#N/A</c:v>
                </c:pt>
                <c:pt idx="157">
                  <c:v>#N/A</c:v>
                </c:pt>
                <c:pt idx="158">
                  <c:v>#N/A</c:v>
                </c:pt>
                <c:pt idx="159">
                  <c:v>#N/A</c:v>
                </c:pt>
                <c:pt idx="161">
                  <c:v>0</c:v>
                </c:pt>
                <c:pt idx="162">
                  <c:v>0</c:v>
                </c:pt>
                <c:pt idx="164">
                  <c:v>#N/A</c:v>
                </c:pt>
                <c:pt idx="165">
                  <c:v>#N/A</c:v>
                </c:pt>
                <c:pt idx="166">
                  <c:v>#N/A</c:v>
                </c:pt>
                <c:pt idx="167">
                  <c:v>#N/A</c:v>
                </c:pt>
                <c:pt idx="168">
                  <c:v>#N/A</c:v>
                </c:pt>
                <c:pt idx="169">
                  <c:v>#N/A</c:v>
                </c:pt>
                <c:pt idx="170">
                  <c:v>#N/A</c:v>
                </c:pt>
                <c:pt idx="171">
                  <c:v>#N/A</c:v>
                </c:pt>
                <c:pt idx="172">
                  <c:v>#N/A</c:v>
                </c:pt>
                <c:pt idx="173">
                  <c:v>#N/A</c:v>
                </c:pt>
                <c:pt idx="174">
                  <c:v>#N/A</c:v>
                </c:pt>
                <c:pt idx="175">
                  <c:v>#N/A</c:v>
                </c:pt>
                <c:pt idx="176">
                  <c:v>#N/A</c:v>
                </c:pt>
                <c:pt idx="177">
                  <c:v>#N/A</c:v>
                </c:pt>
                <c:pt idx="178">
                  <c:v>#N/A</c:v>
                </c:pt>
                <c:pt idx="179">
                  <c:v>#N/A</c:v>
                </c:pt>
                <c:pt idx="180">
                  <c:v>#N/A</c:v>
                </c:pt>
                <c:pt idx="181">
                  <c:v>#N/A</c:v>
                </c:pt>
                <c:pt idx="182">
                  <c:v>#N/A</c:v>
                </c:pt>
                <c:pt idx="183">
                  <c:v>#N/A</c:v>
                </c:pt>
                <c:pt idx="184">
                  <c:v>#N/A</c:v>
                </c:pt>
                <c:pt idx="185">
                  <c:v>#N/A</c:v>
                </c:pt>
                <c:pt idx="186">
                  <c:v>#N/A</c:v>
                </c:pt>
                <c:pt idx="187">
                  <c:v>#N/A</c:v>
                </c:pt>
                <c:pt idx="188">
                  <c:v>#N/A</c:v>
                </c:pt>
                <c:pt idx="189">
                  <c:v>#N/A</c:v>
                </c:pt>
                <c:pt idx="190">
                  <c:v>#N/A</c:v>
                </c:pt>
                <c:pt idx="191">
                  <c:v>#N/A</c:v>
                </c:pt>
                <c:pt idx="192">
                  <c:v>#N/A</c:v>
                </c:pt>
                <c:pt idx="193">
                  <c:v>#N/A</c:v>
                </c:pt>
                <c:pt idx="194">
                  <c:v>#N/A</c:v>
                </c:pt>
                <c:pt idx="195">
                  <c:v>#N/A</c:v>
                </c:pt>
                <c:pt idx="196">
                  <c:v>#N/A</c:v>
                </c:pt>
                <c:pt idx="197">
                  <c:v>#N/A</c:v>
                </c:pt>
                <c:pt idx="198">
                  <c:v>#N/A</c:v>
                </c:pt>
                <c:pt idx="199">
                  <c:v>#N/A</c:v>
                </c:pt>
                <c:pt idx="200">
                  <c:v>#N/A</c:v>
                </c:pt>
                <c:pt idx="201">
                  <c:v>#N/A</c:v>
                </c:pt>
                <c:pt idx="202">
                  <c:v>#N/A</c:v>
                </c:pt>
                <c:pt idx="203">
                  <c:v>#N/A</c:v>
                </c:pt>
                <c:pt idx="204">
                  <c:v>#N/A</c:v>
                </c:pt>
                <c:pt idx="205">
                  <c:v>#N/A</c:v>
                </c:pt>
                <c:pt idx="206">
                  <c:v>#N/A</c:v>
                </c:pt>
                <c:pt idx="207">
                  <c:v>#N/A</c:v>
                </c:pt>
                <c:pt idx="208">
                  <c:v>#N/A</c:v>
                </c:pt>
                <c:pt idx="209">
                  <c:v>#N/A</c:v>
                </c:pt>
                <c:pt idx="210">
                  <c:v>#N/A</c:v>
                </c:pt>
                <c:pt idx="211">
                  <c:v>#N/A</c:v>
                </c:pt>
                <c:pt idx="212">
                  <c:v>#N/A</c:v>
                </c:pt>
                <c:pt idx="213">
                  <c:v>#N/A</c:v>
                </c:pt>
                <c:pt idx="214">
                  <c:v>#N/A</c:v>
                </c:pt>
                <c:pt idx="215">
                  <c:v>#N/A</c:v>
                </c:pt>
                <c:pt idx="216">
                  <c:v>#N/A</c:v>
                </c:pt>
                <c:pt idx="217">
                  <c:v>#N/A</c:v>
                </c:pt>
                <c:pt idx="218">
                  <c:v>#N/A</c:v>
                </c:pt>
                <c:pt idx="219">
                  <c:v>#N/A</c:v>
                </c:pt>
                <c:pt idx="220">
                  <c:v>#N/A</c:v>
                </c:pt>
                <c:pt idx="221">
                  <c:v>#N/A</c:v>
                </c:pt>
                <c:pt idx="222">
                  <c:v>#N/A</c:v>
                </c:pt>
                <c:pt idx="223">
                  <c:v>#N/A</c:v>
                </c:pt>
                <c:pt idx="224">
                  <c:v>#N/A</c:v>
                </c:pt>
                <c:pt idx="225">
                  <c:v>#N/A</c:v>
                </c:pt>
                <c:pt idx="226">
                  <c:v>#N/A</c:v>
                </c:pt>
                <c:pt idx="227">
                  <c:v>#N/A</c:v>
                </c:pt>
                <c:pt idx="228">
                  <c:v>#N/A</c:v>
                </c:pt>
                <c:pt idx="229">
                  <c:v>#N/A</c:v>
                </c:pt>
                <c:pt idx="230">
                  <c:v>#N/A</c:v>
                </c:pt>
                <c:pt idx="231">
                  <c:v>#N/A</c:v>
                </c:pt>
                <c:pt idx="232">
                  <c:v>#N/A</c:v>
                </c:pt>
                <c:pt idx="233">
                  <c:v>#N/A</c:v>
                </c:pt>
                <c:pt idx="234">
                  <c:v>#N/A</c:v>
                </c:pt>
                <c:pt idx="235">
                  <c:v>#N/A</c:v>
                </c:pt>
                <c:pt idx="236">
                  <c:v>#N/A</c:v>
                </c:pt>
                <c:pt idx="237">
                  <c:v>#N/A</c:v>
                </c:pt>
                <c:pt idx="238">
                  <c:v>#N/A</c:v>
                </c:pt>
                <c:pt idx="239">
                  <c:v>#N/A</c:v>
                </c:pt>
                <c:pt idx="240">
                  <c:v>#N/A</c:v>
                </c:pt>
                <c:pt idx="241">
                  <c:v>#N/A</c:v>
                </c:pt>
                <c:pt idx="242">
                  <c:v>#N/A</c:v>
                </c:pt>
                <c:pt idx="243">
                  <c:v>#N/A</c:v>
                </c:pt>
                <c:pt idx="244">
                  <c:v>#N/A</c:v>
                </c:pt>
                <c:pt idx="245">
                  <c:v>#N/A</c:v>
                </c:pt>
                <c:pt idx="246">
                  <c:v>#N/A</c:v>
                </c:pt>
                <c:pt idx="247">
                  <c:v>#N/A</c:v>
                </c:pt>
                <c:pt idx="248">
                  <c:v>#N/A</c:v>
                </c:pt>
                <c:pt idx="249">
                  <c:v>#N/A</c:v>
                </c:pt>
                <c:pt idx="250">
                  <c:v>#N/A</c:v>
                </c:pt>
                <c:pt idx="251">
                  <c:v>#N/A</c:v>
                </c:pt>
                <c:pt idx="252">
                  <c:v>#N/A</c:v>
                </c:pt>
                <c:pt idx="253">
                  <c:v>#N/A</c:v>
                </c:pt>
                <c:pt idx="254">
                  <c:v>#N/A</c:v>
                </c:pt>
                <c:pt idx="255">
                  <c:v>#N/A</c:v>
                </c:pt>
                <c:pt idx="256">
                  <c:v>#N/A</c:v>
                </c:pt>
                <c:pt idx="257">
                  <c:v>#N/A</c:v>
                </c:pt>
                <c:pt idx="258">
                  <c:v>#N/A</c:v>
                </c:pt>
                <c:pt idx="259">
                  <c:v>#N/A</c:v>
                </c:pt>
                <c:pt idx="260">
                  <c:v>#N/A</c:v>
                </c:pt>
                <c:pt idx="261">
                  <c:v>#N/A</c:v>
                </c:pt>
                <c:pt idx="262">
                  <c:v>#N/A</c:v>
                </c:pt>
                <c:pt idx="263">
                  <c:v>#N/A</c:v>
                </c:pt>
                <c:pt idx="264">
                  <c:v>#N/A</c:v>
                </c:pt>
                <c:pt idx="265">
                  <c:v>#N/A</c:v>
                </c:pt>
                <c:pt idx="266">
                  <c:v>#N/A</c:v>
                </c:pt>
                <c:pt idx="267">
                  <c:v>#N/A</c:v>
                </c:pt>
                <c:pt idx="268">
                  <c:v>#N/A</c:v>
                </c:pt>
                <c:pt idx="269">
                  <c:v>#N/A</c:v>
                </c:pt>
                <c:pt idx="270">
                  <c:v>#N/A</c:v>
                </c:pt>
                <c:pt idx="271">
                  <c:v>#N/A</c:v>
                </c:pt>
                <c:pt idx="272">
                  <c:v>#N/A</c:v>
                </c:pt>
                <c:pt idx="273">
                  <c:v>#N/A</c:v>
                </c:pt>
                <c:pt idx="274">
                  <c:v>#N/A</c:v>
                </c:pt>
                <c:pt idx="275">
                  <c:v>#N/A</c:v>
                </c:pt>
                <c:pt idx="276">
                  <c:v>#N/A</c:v>
                </c:pt>
                <c:pt idx="277">
                  <c:v>#N/A</c:v>
                </c:pt>
                <c:pt idx="278">
                  <c:v>#N/A</c:v>
                </c:pt>
                <c:pt idx="279">
                  <c:v>#N/A</c:v>
                </c:pt>
                <c:pt idx="280">
                  <c:v>#N/A</c:v>
                </c:pt>
                <c:pt idx="281">
                  <c:v>#N/A</c:v>
                </c:pt>
                <c:pt idx="282">
                  <c:v>#N/A</c:v>
                </c:pt>
                <c:pt idx="283">
                  <c:v>#N/A</c:v>
                </c:pt>
                <c:pt idx="284">
                  <c:v>#N/A</c:v>
                </c:pt>
                <c:pt idx="285">
                  <c:v>#N/A</c:v>
                </c:pt>
                <c:pt idx="286">
                  <c:v>#N/A</c:v>
                </c:pt>
                <c:pt idx="287">
                  <c:v>#N/A</c:v>
                </c:pt>
                <c:pt idx="288">
                  <c:v>#N/A</c:v>
                </c:pt>
                <c:pt idx="289">
                  <c:v>#N/A</c:v>
                </c:pt>
                <c:pt idx="290">
                  <c:v>#N/A</c:v>
                </c:pt>
                <c:pt idx="291">
                  <c:v>#N/A</c:v>
                </c:pt>
                <c:pt idx="292">
                  <c:v>#N/A</c:v>
                </c:pt>
                <c:pt idx="293">
                  <c:v>#N/A</c:v>
                </c:pt>
                <c:pt idx="294">
                  <c:v>#N/A</c:v>
                </c:pt>
                <c:pt idx="295">
                  <c:v>#N/A</c:v>
                </c:pt>
                <c:pt idx="296">
                  <c:v>#N/A</c:v>
                </c:pt>
                <c:pt idx="297">
                  <c:v>#N/A</c:v>
                </c:pt>
                <c:pt idx="298">
                  <c:v>#N/A</c:v>
                </c:pt>
                <c:pt idx="299">
                  <c:v>#N/A</c:v>
                </c:pt>
                <c:pt idx="300">
                  <c:v>#N/A</c:v>
                </c:pt>
                <c:pt idx="301">
                  <c:v>#N/A</c:v>
                </c:pt>
                <c:pt idx="302">
                  <c:v>#N/A</c:v>
                </c:pt>
                <c:pt idx="303">
                  <c:v>#N/A</c:v>
                </c:pt>
                <c:pt idx="304">
                  <c:v>#N/A</c:v>
                </c:pt>
                <c:pt idx="305">
                  <c:v>#N/A</c:v>
                </c:pt>
                <c:pt idx="306">
                  <c:v>#N/A</c:v>
                </c:pt>
                <c:pt idx="307">
                  <c:v>#N/A</c:v>
                </c:pt>
                <c:pt idx="308">
                  <c:v>#N/A</c:v>
                </c:pt>
                <c:pt idx="309">
                  <c:v>#N/A</c:v>
                </c:pt>
                <c:pt idx="310">
                  <c:v>#N/A</c:v>
                </c:pt>
                <c:pt idx="311">
                  <c:v>#N/A</c:v>
                </c:pt>
                <c:pt idx="312">
                  <c:v>#N/A</c:v>
                </c:pt>
                <c:pt idx="313">
                  <c:v>#N/A</c:v>
                </c:pt>
                <c:pt idx="314">
                  <c:v>#N/A</c:v>
                </c:pt>
                <c:pt idx="315">
                  <c:v>#N/A</c:v>
                </c:pt>
                <c:pt idx="316">
                  <c:v>#N/A</c:v>
                </c:pt>
                <c:pt idx="317">
                  <c:v>#N/A</c:v>
                </c:pt>
                <c:pt idx="318">
                  <c:v>#N/A</c:v>
                </c:pt>
                <c:pt idx="319">
                  <c:v>#N/A</c:v>
                </c:pt>
                <c:pt idx="320">
                  <c:v>#N/A</c:v>
                </c:pt>
                <c:pt idx="321">
                  <c:v>#N/A</c:v>
                </c:pt>
                <c:pt idx="322">
                  <c:v>#N/A</c:v>
                </c:pt>
                <c:pt idx="323">
                  <c:v>#N/A</c:v>
                </c:pt>
                <c:pt idx="325">
                  <c:v>0</c:v>
                </c:pt>
                <c:pt idx="326">
                  <c:v>0</c:v>
                </c:pt>
                <c:pt idx="328">
                  <c:v>#N/A</c:v>
                </c:pt>
                <c:pt idx="329">
                  <c:v>#N/A</c:v>
                </c:pt>
                <c:pt idx="330">
                  <c:v>#N/A</c:v>
                </c:pt>
                <c:pt idx="331">
                  <c:v>#N/A</c:v>
                </c:pt>
                <c:pt idx="332">
                  <c:v>#N/A</c:v>
                </c:pt>
                <c:pt idx="333">
                  <c:v>#N/A</c:v>
                </c:pt>
                <c:pt idx="334">
                  <c:v>#N/A</c:v>
                </c:pt>
                <c:pt idx="335">
                  <c:v>#N/A</c:v>
                </c:pt>
                <c:pt idx="336">
                  <c:v>#N/A</c:v>
                </c:pt>
                <c:pt idx="337">
                  <c:v>#N/A</c:v>
                </c:pt>
                <c:pt idx="338">
                  <c:v>#N/A</c:v>
                </c:pt>
                <c:pt idx="339">
                  <c:v>#N/A</c:v>
                </c:pt>
                <c:pt idx="340">
                  <c:v>#N/A</c:v>
                </c:pt>
                <c:pt idx="341">
                  <c:v>#N/A</c:v>
                </c:pt>
                <c:pt idx="342">
                  <c:v>#N/A</c:v>
                </c:pt>
                <c:pt idx="343">
                  <c:v>#N/A</c:v>
                </c:pt>
                <c:pt idx="344">
                  <c:v>#N/A</c:v>
                </c:pt>
                <c:pt idx="345">
                  <c:v>#N/A</c:v>
                </c:pt>
                <c:pt idx="346">
                  <c:v>#N/A</c:v>
                </c:pt>
                <c:pt idx="347">
                  <c:v>#N/A</c:v>
                </c:pt>
                <c:pt idx="348">
                  <c:v>#N/A</c:v>
                </c:pt>
                <c:pt idx="349">
                  <c:v>#N/A</c:v>
                </c:pt>
                <c:pt idx="350">
                  <c:v>#N/A</c:v>
                </c:pt>
                <c:pt idx="351">
                  <c:v>#N/A</c:v>
                </c:pt>
                <c:pt idx="352">
                  <c:v>#N/A</c:v>
                </c:pt>
                <c:pt idx="353">
                  <c:v>#N/A</c:v>
                </c:pt>
                <c:pt idx="354">
                  <c:v>#N/A</c:v>
                </c:pt>
                <c:pt idx="355">
                  <c:v>#N/A</c:v>
                </c:pt>
                <c:pt idx="356">
                  <c:v>#N/A</c:v>
                </c:pt>
                <c:pt idx="357">
                  <c:v>#N/A</c:v>
                </c:pt>
                <c:pt idx="358">
                  <c:v>#N/A</c:v>
                </c:pt>
                <c:pt idx="359">
                  <c:v>#N/A</c:v>
                </c:pt>
                <c:pt idx="360">
                  <c:v>#N/A</c:v>
                </c:pt>
                <c:pt idx="361">
                  <c:v>#N/A</c:v>
                </c:pt>
                <c:pt idx="362">
                  <c:v>#N/A</c:v>
                </c:pt>
                <c:pt idx="363">
                  <c:v>#N/A</c:v>
                </c:pt>
                <c:pt idx="364">
                  <c:v>#N/A</c:v>
                </c:pt>
                <c:pt idx="365">
                  <c:v>#N/A</c:v>
                </c:pt>
                <c:pt idx="366">
                  <c:v>#N/A</c:v>
                </c:pt>
                <c:pt idx="367">
                  <c:v>#N/A</c:v>
                </c:pt>
                <c:pt idx="368">
                  <c:v>#N/A</c:v>
                </c:pt>
                <c:pt idx="369">
                  <c:v>#N/A</c:v>
                </c:pt>
                <c:pt idx="370">
                  <c:v>#N/A</c:v>
                </c:pt>
                <c:pt idx="371">
                  <c:v>#N/A</c:v>
                </c:pt>
                <c:pt idx="372">
                  <c:v>#N/A</c:v>
                </c:pt>
                <c:pt idx="373">
                  <c:v>#N/A</c:v>
                </c:pt>
                <c:pt idx="374">
                  <c:v>#N/A</c:v>
                </c:pt>
                <c:pt idx="375">
                  <c:v>#N/A</c:v>
                </c:pt>
                <c:pt idx="376">
                  <c:v>#N/A</c:v>
                </c:pt>
                <c:pt idx="377">
                  <c:v>#N/A</c:v>
                </c:pt>
                <c:pt idx="378">
                  <c:v>#N/A</c:v>
                </c:pt>
                <c:pt idx="379">
                  <c:v>#N/A</c:v>
                </c:pt>
                <c:pt idx="380">
                  <c:v>#N/A</c:v>
                </c:pt>
                <c:pt idx="381">
                  <c:v>#N/A</c:v>
                </c:pt>
                <c:pt idx="382">
                  <c:v>#N/A</c:v>
                </c:pt>
                <c:pt idx="383">
                  <c:v>#N/A</c:v>
                </c:pt>
                <c:pt idx="384">
                  <c:v>#N/A</c:v>
                </c:pt>
                <c:pt idx="385">
                  <c:v>#N/A</c:v>
                </c:pt>
                <c:pt idx="386">
                  <c:v>#N/A</c:v>
                </c:pt>
                <c:pt idx="387">
                  <c:v>#N/A</c:v>
                </c:pt>
                <c:pt idx="388">
                  <c:v>#N/A</c:v>
                </c:pt>
                <c:pt idx="389">
                  <c:v>#N/A</c:v>
                </c:pt>
                <c:pt idx="390">
                  <c:v>#N/A</c:v>
                </c:pt>
                <c:pt idx="391">
                  <c:v>#N/A</c:v>
                </c:pt>
                <c:pt idx="392">
                  <c:v>#N/A</c:v>
                </c:pt>
                <c:pt idx="393">
                  <c:v>#N/A</c:v>
                </c:pt>
                <c:pt idx="394">
                  <c:v>#N/A</c:v>
                </c:pt>
                <c:pt idx="395">
                  <c:v>#N/A</c:v>
                </c:pt>
                <c:pt idx="396">
                  <c:v>#N/A</c:v>
                </c:pt>
                <c:pt idx="397">
                  <c:v>#N/A</c:v>
                </c:pt>
                <c:pt idx="398">
                  <c:v>#N/A</c:v>
                </c:pt>
                <c:pt idx="399">
                  <c:v>#N/A</c:v>
                </c:pt>
                <c:pt idx="400">
                  <c:v>#N/A</c:v>
                </c:pt>
                <c:pt idx="401">
                  <c:v>#N/A</c:v>
                </c:pt>
                <c:pt idx="402">
                  <c:v>#N/A</c:v>
                </c:pt>
                <c:pt idx="403">
                  <c:v>#N/A</c:v>
                </c:pt>
                <c:pt idx="404">
                  <c:v>#N/A</c:v>
                </c:pt>
                <c:pt idx="405">
                  <c:v>#N/A</c:v>
                </c:pt>
                <c:pt idx="406">
                  <c:v>#N/A</c:v>
                </c:pt>
                <c:pt idx="407">
                  <c:v>#N/A</c:v>
                </c:pt>
                <c:pt idx="408">
                  <c:v>#N/A</c:v>
                </c:pt>
                <c:pt idx="409">
                  <c:v>#N/A</c:v>
                </c:pt>
                <c:pt idx="410">
                  <c:v>#N/A</c:v>
                </c:pt>
                <c:pt idx="411">
                  <c:v>#N/A</c:v>
                </c:pt>
                <c:pt idx="412">
                  <c:v>#N/A</c:v>
                </c:pt>
                <c:pt idx="413">
                  <c:v>#N/A</c:v>
                </c:pt>
                <c:pt idx="414">
                  <c:v>#N/A</c:v>
                </c:pt>
                <c:pt idx="415">
                  <c:v>#N/A</c:v>
                </c:pt>
                <c:pt idx="416">
                  <c:v>#N/A</c:v>
                </c:pt>
                <c:pt idx="417">
                  <c:v>#N/A</c:v>
                </c:pt>
                <c:pt idx="418">
                  <c:v>#N/A</c:v>
                </c:pt>
                <c:pt idx="419">
                  <c:v>#N/A</c:v>
                </c:pt>
                <c:pt idx="420">
                  <c:v>#N/A</c:v>
                </c:pt>
                <c:pt idx="421">
                  <c:v>#N/A</c:v>
                </c:pt>
                <c:pt idx="422">
                  <c:v>#N/A</c:v>
                </c:pt>
                <c:pt idx="423">
                  <c:v>#N/A</c:v>
                </c:pt>
                <c:pt idx="424">
                  <c:v>#N/A</c:v>
                </c:pt>
                <c:pt idx="425">
                  <c:v>#N/A</c:v>
                </c:pt>
                <c:pt idx="426">
                  <c:v>#N/A</c:v>
                </c:pt>
                <c:pt idx="427">
                  <c:v>#N/A</c:v>
                </c:pt>
                <c:pt idx="428">
                  <c:v>#N/A</c:v>
                </c:pt>
                <c:pt idx="429">
                  <c:v>#N/A</c:v>
                </c:pt>
                <c:pt idx="430">
                  <c:v>#N/A</c:v>
                </c:pt>
                <c:pt idx="431">
                  <c:v>#N/A</c:v>
                </c:pt>
                <c:pt idx="432">
                  <c:v>#N/A</c:v>
                </c:pt>
                <c:pt idx="433">
                  <c:v>#N/A</c:v>
                </c:pt>
                <c:pt idx="434">
                  <c:v>#N/A</c:v>
                </c:pt>
                <c:pt idx="435">
                  <c:v>#N/A</c:v>
                </c:pt>
                <c:pt idx="436">
                  <c:v>#N/A</c:v>
                </c:pt>
                <c:pt idx="437">
                  <c:v>#N/A</c:v>
                </c:pt>
                <c:pt idx="438">
                  <c:v>#N/A</c:v>
                </c:pt>
                <c:pt idx="439">
                  <c:v>#N/A</c:v>
                </c:pt>
                <c:pt idx="440">
                  <c:v>#N/A</c:v>
                </c:pt>
                <c:pt idx="441">
                  <c:v>#N/A</c:v>
                </c:pt>
                <c:pt idx="442">
                  <c:v>#N/A</c:v>
                </c:pt>
                <c:pt idx="443">
                  <c:v>#N/A</c:v>
                </c:pt>
                <c:pt idx="444">
                  <c:v>#N/A</c:v>
                </c:pt>
                <c:pt idx="445">
                  <c:v>#N/A</c:v>
                </c:pt>
                <c:pt idx="446">
                  <c:v>#N/A</c:v>
                </c:pt>
                <c:pt idx="447">
                  <c:v>#N/A</c:v>
                </c:pt>
                <c:pt idx="448">
                  <c:v>#N/A</c:v>
                </c:pt>
                <c:pt idx="449">
                  <c:v>#N/A</c:v>
                </c:pt>
                <c:pt idx="450">
                  <c:v>#N/A</c:v>
                </c:pt>
                <c:pt idx="451">
                  <c:v>#N/A</c:v>
                </c:pt>
                <c:pt idx="452">
                  <c:v>#N/A</c:v>
                </c:pt>
                <c:pt idx="453">
                  <c:v>#N/A</c:v>
                </c:pt>
                <c:pt idx="454">
                  <c:v>#N/A</c:v>
                </c:pt>
                <c:pt idx="455">
                  <c:v>#N/A</c:v>
                </c:pt>
                <c:pt idx="456">
                  <c:v>#N/A</c:v>
                </c:pt>
                <c:pt idx="457">
                  <c:v>#N/A</c:v>
                </c:pt>
                <c:pt idx="458">
                  <c:v>#N/A</c:v>
                </c:pt>
                <c:pt idx="459">
                  <c:v>#N/A</c:v>
                </c:pt>
                <c:pt idx="460">
                  <c:v>#N/A</c:v>
                </c:pt>
                <c:pt idx="461">
                  <c:v>#N/A</c:v>
                </c:pt>
                <c:pt idx="462">
                  <c:v>#N/A</c:v>
                </c:pt>
                <c:pt idx="463">
                  <c:v>#N/A</c:v>
                </c:pt>
                <c:pt idx="464">
                  <c:v>#N/A</c:v>
                </c:pt>
                <c:pt idx="465">
                  <c:v>#N/A</c:v>
                </c:pt>
                <c:pt idx="466">
                  <c:v>#N/A</c:v>
                </c:pt>
                <c:pt idx="467">
                  <c:v>#N/A</c:v>
                </c:pt>
                <c:pt idx="468">
                  <c:v>#N/A</c:v>
                </c:pt>
                <c:pt idx="469">
                  <c:v>#N/A</c:v>
                </c:pt>
                <c:pt idx="470">
                  <c:v>#N/A</c:v>
                </c:pt>
                <c:pt idx="471">
                  <c:v>#N/A</c:v>
                </c:pt>
                <c:pt idx="472">
                  <c:v>#N/A</c:v>
                </c:pt>
                <c:pt idx="473">
                  <c:v>#N/A</c:v>
                </c:pt>
                <c:pt idx="474">
                  <c:v>#N/A</c:v>
                </c:pt>
                <c:pt idx="475">
                  <c:v>#N/A</c:v>
                </c:pt>
                <c:pt idx="476">
                  <c:v>#N/A</c:v>
                </c:pt>
                <c:pt idx="477">
                  <c:v>#N/A</c:v>
                </c:pt>
                <c:pt idx="478">
                  <c:v>#N/A</c:v>
                </c:pt>
                <c:pt idx="479">
                  <c:v>#N/A</c:v>
                </c:pt>
                <c:pt idx="480">
                  <c:v>#N/A</c:v>
                </c:pt>
                <c:pt idx="481">
                  <c:v>#N/A</c:v>
                </c:pt>
                <c:pt idx="482">
                  <c:v>#N/A</c:v>
                </c:pt>
                <c:pt idx="483">
                  <c:v>#N/A</c:v>
                </c:pt>
                <c:pt idx="484">
                  <c:v>#N/A</c:v>
                </c:pt>
                <c:pt idx="485">
                  <c:v>#N/A</c:v>
                </c:pt>
                <c:pt idx="486">
                  <c:v>#N/A</c:v>
                </c:pt>
                <c:pt idx="487">
                  <c:v>#N/A</c:v>
                </c:pt>
                <c:pt idx="489">
                  <c:v>#N/A</c:v>
                </c:pt>
                <c:pt idx="490">
                  <c:v>#N/A</c:v>
                </c:pt>
                <c:pt idx="491">
                  <c:v>#N/A</c:v>
                </c:pt>
                <c:pt idx="492">
                  <c:v>#N/A</c:v>
                </c:pt>
                <c:pt idx="493">
                  <c:v>#N/A</c:v>
                </c:pt>
                <c:pt idx="494">
                  <c:v>#N/A</c:v>
                </c:pt>
                <c:pt idx="495">
                  <c:v>#N/A</c:v>
                </c:pt>
                <c:pt idx="496">
                  <c:v>#N/A</c:v>
                </c:pt>
                <c:pt idx="497">
                  <c:v>#N/A</c:v>
                </c:pt>
                <c:pt idx="498">
                  <c:v>#N/A</c:v>
                </c:pt>
                <c:pt idx="499">
                  <c:v>#N/A</c:v>
                </c:pt>
                <c:pt idx="500">
                  <c:v>#N/A</c:v>
                </c:pt>
                <c:pt idx="501">
                  <c:v>#N/A</c:v>
                </c:pt>
                <c:pt idx="502">
                  <c:v>#N/A</c:v>
                </c:pt>
                <c:pt idx="503">
                  <c:v>#N/A</c:v>
                </c:pt>
                <c:pt idx="504">
                  <c:v>#N/A</c:v>
                </c:pt>
                <c:pt idx="505">
                  <c:v>#N/A</c:v>
                </c:pt>
                <c:pt idx="506">
                  <c:v>#N/A</c:v>
                </c:pt>
                <c:pt idx="507">
                  <c:v>#N/A</c:v>
                </c:pt>
                <c:pt idx="508">
                  <c:v>#N/A</c:v>
                </c:pt>
                <c:pt idx="509">
                  <c:v>#N/A</c:v>
                </c:pt>
                <c:pt idx="510">
                  <c:v>#N/A</c:v>
                </c:pt>
                <c:pt idx="511">
                  <c:v>#N/A</c:v>
                </c:pt>
                <c:pt idx="512">
                  <c:v>#N/A</c:v>
                </c:pt>
                <c:pt idx="513">
                  <c:v>#N/A</c:v>
                </c:pt>
                <c:pt idx="514">
                  <c:v>#N/A</c:v>
                </c:pt>
                <c:pt idx="515">
                  <c:v>#N/A</c:v>
                </c:pt>
                <c:pt idx="516">
                  <c:v>#N/A</c:v>
                </c:pt>
                <c:pt idx="517">
                  <c:v>#N/A</c:v>
                </c:pt>
                <c:pt idx="518">
                  <c:v>#N/A</c:v>
                </c:pt>
                <c:pt idx="519">
                  <c:v>#N/A</c:v>
                </c:pt>
                <c:pt idx="520">
                  <c:v>#N/A</c:v>
                </c:pt>
                <c:pt idx="521">
                  <c:v>#N/A</c:v>
                </c:pt>
                <c:pt idx="522">
                  <c:v>#N/A</c:v>
                </c:pt>
                <c:pt idx="523">
                  <c:v>#N/A</c:v>
                </c:pt>
                <c:pt idx="524">
                  <c:v>#N/A</c:v>
                </c:pt>
                <c:pt idx="525">
                  <c:v>#N/A</c:v>
                </c:pt>
                <c:pt idx="526">
                  <c:v>#N/A</c:v>
                </c:pt>
                <c:pt idx="527">
                  <c:v>#N/A</c:v>
                </c:pt>
                <c:pt idx="528">
                  <c:v>#N/A</c:v>
                </c:pt>
                <c:pt idx="529">
                  <c:v>#N/A</c:v>
                </c:pt>
                <c:pt idx="530">
                  <c:v>#N/A</c:v>
                </c:pt>
                <c:pt idx="531">
                  <c:v>#N/A</c:v>
                </c:pt>
                <c:pt idx="532">
                  <c:v>#N/A</c:v>
                </c:pt>
                <c:pt idx="533">
                  <c:v>#N/A</c:v>
                </c:pt>
                <c:pt idx="534">
                  <c:v>#N/A</c:v>
                </c:pt>
                <c:pt idx="535">
                  <c:v>#N/A</c:v>
                </c:pt>
                <c:pt idx="536">
                  <c:v>#N/A</c:v>
                </c:pt>
                <c:pt idx="537">
                  <c:v>#N/A</c:v>
                </c:pt>
                <c:pt idx="538">
                  <c:v>#N/A</c:v>
                </c:pt>
                <c:pt idx="539">
                  <c:v>#N/A</c:v>
                </c:pt>
                <c:pt idx="540">
                  <c:v>#N/A</c:v>
                </c:pt>
                <c:pt idx="541">
                  <c:v>#N/A</c:v>
                </c:pt>
                <c:pt idx="542">
                  <c:v>#N/A</c:v>
                </c:pt>
                <c:pt idx="543">
                  <c:v>#N/A</c:v>
                </c:pt>
                <c:pt idx="544">
                  <c:v>#N/A</c:v>
                </c:pt>
                <c:pt idx="545">
                  <c:v>#N/A</c:v>
                </c:pt>
                <c:pt idx="546">
                  <c:v>#N/A</c:v>
                </c:pt>
                <c:pt idx="547">
                  <c:v>#N/A</c:v>
                </c:pt>
                <c:pt idx="548">
                  <c:v>#N/A</c:v>
                </c:pt>
                <c:pt idx="549">
                  <c:v>#N/A</c:v>
                </c:pt>
                <c:pt idx="550">
                  <c:v>#N/A</c:v>
                </c:pt>
                <c:pt idx="551">
                  <c:v>#N/A</c:v>
                </c:pt>
                <c:pt idx="552">
                  <c:v>#N/A</c:v>
                </c:pt>
                <c:pt idx="553">
                  <c:v>#N/A</c:v>
                </c:pt>
                <c:pt idx="554">
                  <c:v>#N/A</c:v>
                </c:pt>
                <c:pt idx="555">
                  <c:v>#N/A</c:v>
                </c:pt>
                <c:pt idx="556">
                  <c:v>#N/A</c:v>
                </c:pt>
                <c:pt idx="557">
                  <c:v>#N/A</c:v>
                </c:pt>
                <c:pt idx="558">
                  <c:v>#N/A</c:v>
                </c:pt>
                <c:pt idx="559">
                  <c:v>#N/A</c:v>
                </c:pt>
                <c:pt idx="560">
                  <c:v>#N/A</c:v>
                </c:pt>
                <c:pt idx="561">
                  <c:v>#N/A</c:v>
                </c:pt>
                <c:pt idx="562">
                  <c:v>#N/A</c:v>
                </c:pt>
                <c:pt idx="563">
                  <c:v>#N/A</c:v>
                </c:pt>
                <c:pt idx="564">
                  <c:v>#N/A</c:v>
                </c:pt>
                <c:pt idx="565">
                  <c:v>#N/A</c:v>
                </c:pt>
                <c:pt idx="566">
                  <c:v>#N/A</c:v>
                </c:pt>
                <c:pt idx="567">
                  <c:v>#N/A</c:v>
                </c:pt>
                <c:pt idx="568">
                  <c:v>#N/A</c:v>
                </c:pt>
                <c:pt idx="569">
                  <c:v>#N/A</c:v>
                </c:pt>
                <c:pt idx="570">
                  <c:v>#N/A</c:v>
                </c:pt>
                <c:pt idx="571">
                  <c:v>#N/A</c:v>
                </c:pt>
                <c:pt idx="572">
                  <c:v>#N/A</c:v>
                </c:pt>
                <c:pt idx="573">
                  <c:v>#N/A</c:v>
                </c:pt>
                <c:pt idx="574">
                  <c:v>#N/A</c:v>
                </c:pt>
                <c:pt idx="575">
                  <c:v>#N/A</c:v>
                </c:pt>
                <c:pt idx="576">
                  <c:v>#N/A</c:v>
                </c:pt>
                <c:pt idx="577">
                  <c:v>#N/A</c:v>
                </c:pt>
                <c:pt idx="578">
                  <c:v>#N/A</c:v>
                </c:pt>
                <c:pt idx="579">
                  <c:v>#N/A</c:v>
                </c:pt>
                <c:pt idx="580">
                  <c:v>#N/A</c:v>
                </c:pt>
                <c:pt idx="581">
                  <c:v>#N/A</c:v>
                </c:pt>
                <c:pt idx="582">
                  <c:v>#N/A</c:v>
                </c:pt>
                <c:pt idx="583">
                  <c:v>#N/A</c:v>
                </c:pt>
                <c:pt idx="584">
                  <c:v>#N/A</c:v>
                </c:pt>
                <c:pt idx="585">
                  <c:v>#N/A</c:v>
                </c:pt>
                <c:pt idx="586">
                  <c:v>#N/A</c:v>
                </c:pt>
                <c:pt idx="587">
                  <c:v>#N/A</c:v>
                </c:pt>
                <c:pt idx="588">
                  <c:v>#N/A</c:v>
                </c:pt>
                <c:pt idx="589">
                  <c:v>#N/A</c:v>
                </c:pt>
                <c:pt idx="590">
                  <c:v>#N/A</c:v>
                </c:pt>
                <c:pt idx="591">
                  <c:v>#N/A</c:v>
                </c:pt>
                <c:pt idx="592">
                  <c:v>#N/A</c:v>
                </c:pt>
                <c:pt idx="593">
                  <c:v>#N/A</c:v>
                </c:pt>
                <c:pt idx="594">
                  <c:v>#N/A</c:v>
                </c:pt>
                <c:pt idx="595">
                  <c:v>#N/A</c:v>
                </c:pt>
                <c:pt idx="596">
                  <c:v>#N/A</c:v>
                </c:pt>
                <c:pt idx="597">
                  <c:v>#N/A</c:v>
                </c:pt>
                <c:pt idx="598">
                  <c:v>#N/A</c:v>
                </c:pt>
                <c:pt idx="599">
                  <c:v>#N/A</c:v>
                </c:pt>
                <c:pt idx="600">
                  <c:v>#N/A</c:v>
                </c:pt>
                <c:pt idx="601">
                  <c:v>#N/A</c:v>
                </c:pt>
                <c:pt idx="602">
                  <c:v>#N/A</c:v>
                </c:pt>
                <c:pt idx="603">
                  <c:v>#N/A</c:v>
                </c:pt>
                <c:pt idx="604">
                  <c:v>#N/A</c:v>
                </c:pt>
                <c:pt idx="605">
                  <c:v>#N/A</c:v>
                </c:pt>
                <c:pt idx="606">
                  <c:v>#N/A</c:v>
                </c:pt>
                <c:pt idx="607">
                  <c:v>#N/A</c:v>
                </c:pt>
                <c:pt idx="608">
                  <c:v>#N/A</c:v>
                </c:pt>
                <c:pt idx="609">
                  <c:v>#N/A</c:v>
                </c:pt>
                <c:pt idx="610">
                  <c:v>#N/A</c:v>
                </c:pt>
                <c:pt idx="611">
                  <c:v>#N/A</c:v>
                </c:pt>
                <c:pt idx="612">
                  <c:v>#N/A</c:v>
                </c:pt>
                <c:pt idx="613">
                  <c:v>#N/A</c:v>
                </c:pt>
                <c:pt idx="614">
                  <c:v>#N/A</c:v>
                </c:pt>
                <c:pt idx="615">
                  <c:v>#N/A</c:v>
                </c:pt>
                <c:pt idx="616">
                  <c:v>#N/A</c:v>
                </c:pt>
                <c:pt idx="617">
                  <c:v>#N/A</c:v>
                </c:pt>
                <c:pt idx="618">
                  <c:v>#N/A</c:v>
                </c:pt>
                <c:pt idx="619">
                  <c:v>#N/A</c:v>
                </c:pt>
                <c:pt idx="620">
                  <c:v>#N/A</c:v>
                </c:pt>
                <c:pt idx="621">
                  <c:v>#N/A</c:v>
                </c:pt>
                <c:pt idx="622">
                  <c:v>#N/A</c:v>
                </c:pt>
                <c:pt idx="623">
                  <c:v>#N/A</c:v>
                </c:pt>
                <c:pt idx="624">
                  <c:v>#N/A</c:v>
                </c:pt>
                <c:pt idx="625">
                  <c:v>#N/A</c:v>
                </c:pt>
                <c:pt idx="626">
                  <c:v>#N/A</c:v>
                </c:pt>
                <c:pt idx="627">
                  <c:v>#N/A</c:v>
                </c:pt>
                <c:pt idx="628">
                  <c:v>#N/A</c:v>
                </c:pt>
                <c:pt idx="629">
                  <c:v>#N/A</c:v>
                </c:pt>
                <c:pt idx="630">
                  <c:v>#N/A</c:v>
                </c:pt>
                <c:pt idx="631">
                  <c:v>#N/A</c:v>
                </c:pt>
                <c:pt idx="632">
                  <c:v>#N/A</c:v>
                </c:pt>
                <c:pt idx="633">
                  <c:v>#N/A</c:v>
                </c:pt>
                <c:pt idx="634">
                  <c:v>#N/A</c:v>
                </c:pt>
                <c:pt idx="635">
                  <c:v>#N/A</c:v>
                </c:pt>
                <c:pt idx="636">
                  <c:v>#N/A</c:v>
                </c:pt>
                <c:pt idx="637">
                  <c:v>#N/A</c:v>
                </c:pt>
                <c:pt idx="638">
                  <c:v>#N/A</c:v>
                </c:pt>
                <c:pt idx="639">
                  <c:v>#N/A</c:v>
                </c:pt>
                <c:pt idx="640">
                  <c:v>#N/A</c:v>
                </c:pt>
                <c:pt idx="641">
                  <c:v>#N/A</c:v>
                </c:pt>
                <c:pt idx="642">
                  <c:v>#N/A</c:v>
                </c:pt>
                <c:pt idx="643">
                  <c:v>#N/A</c:v>
                </c:pt>
                <c:pt idx="644">
                  <c:v>#N/A</c:v>
                </c:pt>
                <c:pt idx="645">
                  <c:v>#N/A</c:v>
                </c:pt>
                <c:pt idx="646">
                  <c:v>#N/A</c:v>
                </c:pt>
                <c:pt idx="647">
                  <c:v>#N/A</c:v>
                </c:pt>
                <c:pt idx="648">
                  <c:v>#N/A</c:v>
                </c:pt>
              </c:numCache>
            </c:numRef>
          </c:xVal>
          <c:yVal>
            <c:numRef>
              <c:f>Calculations!$AY$43:$AY$691</c:f>
              <c:numCache>
                <c:formatCode>0.0</c:formatCode>
                <c:ptCount val="649"/>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#N/A</c:v>
                </c:pt>
                <c:pt idx="103">
                  <c:v>#N/A</c:v>
                </c:pt>
                <c:pt idx="104">
                  <c:v>#N/A</c:v>
                </c:pt>
                <c:pt idx="105">
                  <c:v>#N/A</c:v>
                </c:pt>
                <c:pt idx="106">
                  <c:v>#N/A</c:v>
                </c:pt>
                <c:pt idx="107">
                  <c:v>#N/A</c:v>
                </c:pt>
                <c:pt idx="108">
                  <c:v>#N/A</c:v>
                </c:pt>
                <c:pt idx="109">
                  <c:v>#N/A</c:v>
                </c:pt>
                <c:pt idx="110">
                  <c:v>#N/A</c:v>
                </c:pt>
                <c:pt idx="111">
                  <c:v>#N/A</c:v>
                </c:pt>
                <c:pt idx="112">
                  <c:v>#N/A</c:v>
                </c:pt>
                <c:pt idx="113">
                  <c:v>#N/A</c:v>
                </c:pt>
                <c:pt idx="114">
                  <c:v>#N/A</c:v>
                </c:pt>
                <c:pt idx="115">
                  <c:v>#N/A</c:v>
                </c:pt>
                <c:pt idx="116">
                  <c:v>#N/A</c:v>
                </c:pt>
                <c:pt idx="117">
                  <c:v>#N/A</c:v>
                </c:pt>
                <c:pt idx="118">
                  <c:v>#N/A</c:v>
                </c:pt>
                <c:pt idx="119">
                  <c:v>#N/A</c:v>
                </c:pt>
                <c:pt idx="120">
                  <c:v>#N/A</c:v>
                </c:pt>
                <c:pt idx="121">
                  <c:v>#N/A</c:v>
                </c:pt>
                <c:pt idx="122">
                  <c:v>#N/A</c:v>
                </c:pt>
                <c:pt idx="123">
                  <c:v>#N/A</c:v>
                </c:pt>
                <c:pt idx="124">
                  <c:v>#N/A</c:v>
                </c:pt>
                <c:pt idx="125">
                  <c:v>#N/A</c:v>
                </c:pt>
                <c:pt idx="126">
                  <c:v>#N/A</c:v>
                </c:pt>
                <c:pt idx="127">
                  <c:v>#N/A</c:v>
                </c:pt>
                <c:pt idx="128">
                  <c:v>#N/A</c:v>
                </c:pt>
                <c:pt idx="129">
                  <c:v>#N/A</c:v>
                </c:pt>
                <c:pt idx="130">
                  <c:v>#N/A</c:v>
                </c:pt>
                <c:pt idx="131">
                  <c:v>#N/A</c:v>
                </c:pt>
                <c:pt idx="132">
                  <c:v>#N/A</c:v>
                </c:pt>
                <c:pt idx="133">
                  <c:v>#N/A</c:v>
                </c:pt>
                <c:pt idx="134">
                  <c:v>#N/A</c:v>
                </c:pt>
                <c:pt idx="135">
                  <c:v>#N/A</c:v>
                </c:pt>
                <c:pt idx="136">
                  <c:v>#N/A</c:v>
                </c:pt>
                <c:pt idx="137">
                  <c:v>#N/A</c:v>
                </c:pt>
                <c:pt idx="138">
                  <c:v>#N/A</c:v>
                </c:pt>
                <c:pt idx="139">
                  <c:v>#N/A</c:v>
                </c:pt>
                <c:pt idx="140">
                  <c:v>#N/A</c:v>
                </c:pt>
                <c:pt idx="141">
                  <c:v>#N/A</c:v>
                </c:pt>
                <c:pt idx="142">
                  <c:v>#N/A</c:v>
                </c:pt>
                <c:pt idx="143">
                  <c:v>#N/A</c:v>
                </c:pt>
                <c:pt idx="144">
                  <c:v>#N/A</c:v>
                </c:pt>
                <c:pt idx="145">
                  <c:v>#N/A</c:v>
                </c:pt>
                <c:pt idx="146">
                  <c:v>#N/A</c:v>
                </c:pt>
                <c:pt idx="147">
                  <c:v>#N/A</c:v>
                </c:pt>
                <c:pt idx="148">
                  <c:v>#N/A</c:v>
                </c:pt>
                <c:pt idx="149">
                  <c:v>#N/A</c:v>
                </c:pt>
                <c:pt idx="150">
                  <c:v>#N/A</c:v>
                </c:pt>
                <c:pt idx="151">
                  <c:v>#N/A</c:v>
                </c:pt>
                <c:pt idx="152">
                  <c:v>#N/A</c:v>
                </c:pt>
                <c:pt idx="153">
                  <c:v>#N/A</c:v>
                </c:pt>
                <c:pt idx="154">
                  <c:v>#N/A</c:v>
                </c:pt>
                <c:pt idx="155">
                  <c:v>#N/A</c:v>
                </c:pt>
                <c:pt idx="156">
                  <c:v>#N/A</c:v>
                </c:pt>
                <c:pt idx="157">
                  <c:v>#N/A</c:v>
                </c:pt>
                <c:pt idx="158">
                  <c:v>#N/A</c:v>
                </c:pt>
                <c:pt idx="159">
                  <c:v>#N/A</c:v>
                </c:pt>
                <c:pt idx="160">
                  <c:v>0</c:v>
                </c:pt>
                <c:pt idx="161">
                  <c:v>#N/A</c:v>
                </c:pt>
                <c:pt idx="162">
                  <c:v>#N/A</c:v>
                </c:pt>
                <c:pt idx="163">
                  <c:v>0</c:v>
                </c:pt>
                <c:pt idx="164">
                  <c:v>#N/A</c:v>
                </c:pt>
                <c:pt idx="165">
                  <c:v>#N/A</c:v>
                </c:pt>
                <c:pt idx="166">
                  <c:v>#N/A</c:v>
                </c:pt>
                <c:pt idx="167">
                  <c:v>#N/A</c:v>
                </c:pt>
                <c:pt idx="168">
                  <c:v>#N/A</c:v>
                </c:pt>
                <c:pt idx="169">
                  <c:v>#N/A</c:v>
                </c:pt>
                <c:pt idx="170">
                  <c:v>#N/A</c:v>
                </c:pt>
                <c:pt idx="171">
                  <c:v>#N/A</c:v>
                </c:pt>
                <c:pt idx="172">
                  <c:v>#N/A</c:v>
                </c:pt>
                <c:pt idx="173">
                  <c:v>#N/A</c:v>
                </c:pt>
                <c:pt idx="174">
                  <c:v>#N/A</c:v>
                </c:pt>
                <c:pt idx="175">
                  <c:v>#N/A</c:v>
                </c:pt>
                <c:pt idx="176">
                  <c:v>#N/A</c:v>
                </c:pt>
                <c:pt idx="177">
                  <c:v>#N/A</c:v>
                </c:pt>
                <c:pt idx="178">
                  <c:v>#N/A</c:v>
                </c:pt>
                <c:pt idx="179">
                  <c:v>#N/A</c:v>
                </c:pt>
                <c:pt idx="180">
                  <c:v>#N/A</c:v>
                </c:pt>
                <c:pt idx="181">
                  <c:v>#N/A</c:v>
                </c:pt>
                <c:pt idx="182">
                  <c:v>#N/A</c:v>
                </c:pt>
                <c:pt idx="183">
                  <c:v>#N/A</c:v>
                </c:pt>
                <c:pt idx="184">
                  <c:v>#N/A</c:v>
                </c:pt>
                <c:pt idx="185">
                  <c:v>#N/A</c:v>
                </c:pt>
                <c:pt idx="186">
                  <c:v>#N/A</c:v>
                </c:pt>
                <c:pt idx="187">
                  <c:v>#N/A</c:v>
                </c:pt>
                <c:pt idx="188">
                  <c:v>#N/A</c:v>
                </c:pt>
                <c:pt idx="189">
                  <c:v>#N/A</c:v>
                </c:pt>
                <c:pt idx="190">
                  <c:v>#N/A</c:v>
                </c:pt>
                <c:pt idx="191">
                  <c:v>#N/A</c:v>
                </c:pt>
                <c:pt idx="192">
                  <c:v>#N/A</c:v>
                </c:pt>
                <c:pt idx="193">
                  <c:v>#N/A</c:v>
                </c:pt>
                <c:pt idx="194">
                  <c:v>#N/A</c:v>
                </c:pt>
                <c:pt idx="195">
                  <c:v>#N/A</c:v>
                </c:pt>
                <c:pt idx="196">
                  <c:v>#N/A</c:v>
                </c:pt>
                <c:pt idx="197">
                  <c:v>#N/A</c:v>
                </c:pt>
                <c:pt idx="198">
                  <c:v>#N/A</c:v>
                </c:pt>
                <c:pt idx="199">
                  <c:v>#N/A</c:v>
                </c:pt>
                <c:pt idx="200">
                  <c:v>#N/A</c:v>
                </c:pt>
                <c:pt idx="201">
                  <c:v>#N/A</c:v>
                </c:pt>
                <c:pt idx="202">
                  <c:v>#N/A</c:v>
                </c:pt>
                <c:pt idx="203">
                  <c:v>#N/A</c:v>
                </c:pt>
                <c:pt idx="204">
                  <c:v>#N/A</c:v>
                </c:pt>
                <c:pt idx="205">
                  <c:v>#N/A</c:v>
                </c:pt>
                <c:pt idx="206">
                  <c:v>#N/A</c:v>
                </c:pt>
                <c:pt idx="207">
                  <c:v>#N/A</c:v>
                </c:pt>
                <c:pt idx="208">
                  <c:v>#N/A</c:v>
                </c:pt>
                <c:pt idx="209">
                  <c:v>#N/A</c:v>
                </c:pt>
                <c:pt idx="210">
                  <c:v>#N/A</c:v>
                </c:pt>
                <c:pt idx="211">
                  <c:v>#N/A</c:v>
                </c:pt>
                <c:pt idx="212">
                  <c:v>#N/A</c:v>
                </c:pt>
                <c:pt idx="213">
                  <c:v>#N/A</c:v>
                </c:pt>
                <c:pt idx="214">
                  <c:v>#N/A</c:v>
                </c:pt>
                <c:pt idx="215">
                  <c:v>#N/A</c:v>
                </c:pt>
                <c:pt idx="216">
                  <c:v>#N/A</c:v>
                </c:pt>
                <c:pt idx="217">
                  <c:v>#N/A</c:v>
                </c:pt>
                <c:pt idx="218">
                  <c:v>#N/A</c:v>
                </c:pt>
                <c:pt idx="219">
                  <c:v>#N/A</c:v>
                </c:pt>
                <c:pt idx="220">
                  <c:v>#N/A</c:v>
                </c:pt>
                <c:pt idx="221">
                  <c:v>#N/A</c:v>
                </c:pt>
                <c:pt idx="222">
                  <c:v>#N/A</c:v>
                </c:pt>
                <c:pt idx="223">
                  <c:v>#N/A</c:v>
                </c:pt>
                <c:pt idx="224">
                  <c:v>#N/A</c:v>
                </c:pt>
                <c:pt idx="225">
                  <c:v>#N/A</c:v>
                </c:pt>
                <c:pt idx="226">
                  <c:v>#N/A</c:v>
                </c:pt>
                <c:pt idx="227">
                  <c:v>#N/A</c:v>
                </c:pt>
                <c:pt idx="228">
                  <c:v>#N/A</c:v>
                </c:pt>
                <c:pt idx="229">
                  <c:v>#N/A</c:v>
                </c:pt>
                <c:pt idx="230">
                  <c:v>#N/A</c:v>
                </c:pt>
                <c:pt idx="231">
                  <c:v>#N/A</c:v>
                </c:pt>
                <c:pt idx="232">
                  <c:v>#N/A</c:v>
                </c:pt>
                <c:pt idx="233">
                  <c:v>#N/A</c:v>
                </c:pt>
                <c:pt idx="234">
                  <c:v>#N/A</c:v>
                </c:pt>
                <c:pt idx="235">
                  <c:v>#N/A</c:v>
                </c:pt>
                <c:pt idx="236">
                  <c:v>#N/A</c:v>
                </c:pt>
                <c:pt idx="237">
                  <c:v>#N/A</c:v>
                </c:pt>
                <c:pt idx="238">
                  <c:v>#N/A</c:v>
                </c:pt>
                <c:pt idx="239">
                  <c:v>#N/A</c:v>
                </c:pt>
                <c:pt idx="240">
                  <c:v>#N/A</c:v>
                </c:pt>
                <c:pt idx="241">
                  <c:v>#N/A</c:v>
                </c:pt>
                <c:pt idx="242">
                  <c:v>#N/A</c:v>
                </c:pt>
                <c:pt idx="243">
                  <c:v>#N/A</c:v>
                </c:pt>
                <c:pt idx="244">
                  <c:v>#N/A</c:v>
                </c:pt>
                <c:pt idx="245">
                  <c:v>#N/A</c:v>
                </c:pt>
                <c:pt idx="246">
                  <c:v>#N/A</c:v>
                </c:pt>
                <c:pt idx="247">
                  <c:v>#N/A</c:v>
                </c:pt>
                <c:pt idx="248">
                  <c:v>#N/A</c:v>
                </c:pt>
                <c:pt idx="249">
                  <c:v>#N/A</c:v>
                </c:pt>
                <c:pt idx="250">
                  <c:v>#N/A</c:v>
                </c:pt>
                <c:pt idx="251">
                  <c:v>#N/A</c:v>
                </c:pt>
                <c:pt idx="252">
                  <c:v>#N/A</c:v>
                </c:pt>
                <c:pt idx="253">
                  <c:v>#N/A</c:v>
                </c:pt>
                <c:pt idx="254">
                  <c:v>#N/A</c:v>
                </c:pt>
                <c:pt idx="255">
                  <c:v>#N/A</c:v>
                </c:pt>
                <c:pt idx="256">
                  <c:v>#N/A</c:v>
                </c:pt>
                <c:pt idx="257">
                  <c:v>#N/A</c:v>
                </c:pt>
                <c:pt idx="258">
                  <c:v>#N/A</c:v>
                </c:pt>
                <c:pt idx="259">
                  <c:v>#N/A</c:v>
                </c:pt>
                <c:pt idx="260">
                  <c:v>#N/A</c:v>
                </c:pt>
                <c:pt idx="261">
                  <c:v>#N/A</c:v>
                </c:pt>
                <c:pt idx="262">
                  <c:v>#N/A</c:v>
                </c:pt>
                <c:pt idx="263">
                  <c:v>#N/A</c:v>
                </c:pt>
                <c:pt idx="264">
                  <c:v>#N/A</c:v>
                </c:pt>
                <c:pt idx="265">
                  <c:v>#N/A</c:v>
                </c:pt>
                <c:pt idx="266">
                  <c:v>#N/A</c:v>
                </c:pt>
                <c:pt idx="267">
                  <c:v>#N/A</c:v>
                </c:pt>
                <c:pt idx="268">
                  <c:v>#N/A</c:v>
                </c:pt>
                <c:pt idx="269">
                  <c:v>#N/A</c:v>
                </c:pt>
                <c:pt idx="270">
                  <c:v>#N/A</c:v>
                </c:pt>
                <c:pt idx="271">
                  <c:v>#N/A</c:v>
                </c:pt>
                <c:pt idx="272">
                  <c:v>#N/A</c:v>
                </c:pt>
                <c:pt idx="273">
                  <c:v>#N/A</c:v>
                </c:pt>
                <c:pt idx="274">
                  <c:v>#N/A</c:v>
                </c:pt>
                <c:pt idx="275">
                  <c:v>#N/A</c:v>
                </c:pt>
                <c:pt idx="276">
                  <c:v>#N/A</c:v>
                </c:pt>
                <c:pt idx="277">
                  <c:v>#N/A</c:v>
                </c:pt>
                <c:pt idx="278">
                  <c:v>#N/A</c:v>
                </c:pt>
                <c:pt idx="279">
                  <c:v>#N/A</c:v>
                </c:pt>
                <c:pt idx="280">
                  <c:v>#N/A</c:v>
                </c:pt>
                <c:pt idx="281">
                  <c:v>#N/A</c:v>
                </c:pt>
                <c:pt idx="282">
                  <c:v>#N/A</c:v>
                </c:pt>
                <c:pt idx="283">
                  <c:v>#N/A</c:v>
                </c:pt>
                <c:pt idx="284">
                  <c:v>#N/A</c:v>
                </c:pt>
                <c:pt idx="285">
                  <c:v>#N/A</c:v>
                </c:pt>
                <c:pt idx="286">
                  <c:v>#N/A</c:v>
                </c:pt>
                <c:pt idx="287">
                  <c:v>#N/A</c:v>
                </c:pt>
                <c:pt idx="288">
                  <c:v>#N/A</c:v>
                </c:pt>
                <c:pt idx="289">
                  <c:v>#N/A</c:v>
                </c:pt>
                <c:pt idx="290">
                  <c:v>#N/A</c:v>
                </c:pt>
                <c:pt idx="291">
                  <c:v>#N/A</c:v>
                </c:pt>
                <c:pt idx="292">
                  <c:v>#N/A</c:v>
                </c:pt>
                <c:pt idx="293">
                  <c:v>#N/A</c:v>
                </c:pt>
                <c:pt idx="294">
                  <c:v>#N/A</c:v>
                </c:pt>
                <c:pt idx="295">
                  <c:v>#N/A</c:v>
                </c:pt>
                <c:pt idx="296">
                  <c:v>#N/A</c:v>
                </c:pt>
                <c:pt idx="297">
                  <c:v>#N/A</c:v>
                </c:pt>
                <c:pt idx="298">
                  <c:v>#N/A</c:v>
                </c:pt>
                <c:pt idx="299">
                  <c:v>#N/A</c:v>
                </c:pt>
                <c:pt idx="300">
                  <c:v>#N/A</c:v>
                </c:pt>
                <c:pt idx="301">
                  <c:v>#N/A</c:v>
                </c:pt>
                <c:pt idx="302">
                  <c:v>#N/A</c:v>
                </c:pt>
                <c:pt idx="303">
                  <c:v>#N/A</c:v>
                </c:pt>
                <c:pt idx="304">
                  <c:v>#N/A</c:v>
                </c:pt>
                <c:pt idx="305">
                  <c:v>#N/A</c:v>
                </c:pt>
                <c:pt idx="306">
                  <c:v>#N/A</c:v>
                </c:pt>
                <c:pt idx="307">
                  <c:v>#N/A</c:v>
                </c:pt>
                <c:pt idx="308">
                  <c:v>#N/A</c:v>
                </c:pt>
                <c:pt idx="309">
                  <c:v>#N/A</c:v>
                </c:pt>
                <c:pt idx="310">
                  <c:v>#N/A</c:v>
                </c:pt>
                <c:pt idx="311">
                  <c:v>#N/A</c:v>
                </c:pt>
                <c:pt idx="312">
                  <c:v>#N/A</c:v>
                </c:pt>
                <c:pt idx="313">
                  <c:v>#N/A</c:v>
                </c:pt>
                <c:pt idx="314">
                  <c:v>#N/A</c:v>
                </c:pt>
                <c:pt idx="315">
                  <c:v>#N/A</c:v>
                </c:pt>
                <c:pt idx="316">
                  <c:v>#N/A</c:v>
                </c:pt>
                <c:pt idx="317">
                  <c:v>#N/A</c:v>
                </c:pt>
                <c:pt idx="318">
                  <c:v>#N/A</c:v>
                </c:pt>
                <c:pt idx="319">
                  <c:v>#N/A</c:v>
                </c:pt>
                <c:pt idx="320">
                  <c:v>#N/A</c:v>
                </c:pt>
                <c:pt idx="321">
                  <c:v>#N/A</c:v>
                </c:pt>
                <c:pt idx="322">
                  <c:v>#N/A</c:v>
                </c:pt>
                <c:pt idx="323">
                  <c:v>#N/A</c:v>
                </c:pt>
                <c:pt idx="324">
                  <c:v>0</c:v>
                </c:pt>
                <c:pt idx="325">
                  <c:v>#N/A</c:v>
                </c:pt>
                <c:pt idx="326">
                  <c:v>#N/A</c:v>
                </c:pt>
                <c:pt idx="327">
                  <c:v>0</c:v>
                </c:pt>
                <c:pt idx="328">
                  <c:v>#N/A</c:v>
                </c:pt>
                <c:pt idx="329">
                  <c:v>#N/A</c:v>
                </c:pt>
                <c:pt idx="330">
                  <c:v>#N/A</c:v>
                </c:pt>
                <c:pt idx="331">
                  <c:v>#N/A</c:v>
                </c:pt>
                <c:pt idx="332">
                  <c:v>#N/A</c:v>
                </c:pt>
                <c:pt idx="333">
                  <c:v>#N/A</c:v>
                </c:pt>
                <c:pt idx="334">
                  <c:v>#N/A</c:v>
                </c:pt>
                <c:pt idx="335">
                  <c:v>#N/A</c:v>
                </c:pt>
                <c:pt idx="336">
                  <c:v>#N/A</c:v>
                </c:pt>
                <c:pt idx="337">
                  <c:v>#N/A</c:v>
                </c:pt>
                <c:pt idx="338">
                  <c:v>#N/A</c:v>
                </c:pt>
                <c:pt idx="339">
                  <c:v>#N/A</c:v>
                </c:pt>
                <c:pt idx="340">
                  <c:v>#N/A</c:v>
                </c:pt>
                <c:pt idx="341">
                  <c:v>#N/A</c:v>
                </c:pt>
                <c:pt idx="342">
                  <c:v>#N/A</c:v>
                </c:pt>
                <c:pt idx="343">
                  <c:v>#N/A</c:v>
                </c:pt>
                <c:pt idx="344">
                  <c:v>#N/A</c:v>
                </c:pt>
                <c:pt idx="345">
                  <c:v>#N/A</c:v>
                </c:pt>
                <c:pt idx="346">
                  <c:v>#N/A</c:v>
                </c:pt>
                <c:pt idx="347">
                  <c:v>#N/A</c:v>
                </c:pt>
                <c:pt idx="348">
                  <c:v>#N/A</c:v>
                </c:pt>
                <c:pt idx="349">
                  <c:v>#N/A</c:v>
                </c:pt>
                <c:pt idx="350">
                  <c:v>#N/A</c:v>
                </c:pt>
                <c:pt idx="351">
                  <c:v>#N/A</c:v>
                </c:pt>
                <c:pt idx="352">
                  <c:v>#N/A</c:v>
                </c:pt>
                <c:pt idx="353">
                  <c:v>#N/A</c:v>
                </c:pt>
                <c:pt idx="354">
                  <c:v>#N/A</c:v>
                </c:pt>
                <c:pt idx="355">
                  <c:v>#N/A</c:v>
                </c:pt>
                <c:pt idx="356">
                  <c:v>#N/A</c:v>
                </c:pt>
                <c:pt idx="357">
                  <c:v>#N/A</c:v>
                </c:pt>
                <c:pt idx="358">
                  <c:v>#N/A</c:v>
                </c:pt>
                <c:pt idx="359">
                  <c:v>#N/A</c:v>
                </c:pt>
                <c:pt idx="360">
                  <c:v>#N/A</c:v>
                </c:pt>
                <c:pt idx="361">
                  <c:v>#N/A</c:v>
                </c:pt>
                <c:pt idx="362">
                  <c:v>#N/A</c:v>
                </c:pt>
                <c:pt idx="363">
                  <c:v>#N/A</c:v>
                </c:pt>
                <c:pt idx="364">
                  <c:v>#N/A</c:v>
                </c:pt>
                <c:pt idx="365">
                  <c:v>#N/A</c:v>
                </c:pt>
                <c:pt idx="366">
                  <c:v>#N/A</c:v>
                </c:pt>
                <c:pt idx="367">
                  <c:v>#N/A</c:v>
                </c:pt>
                <c:pt idx="368">
                  <c:v>#N/A</c:v>
                </c:pt>
                <c:pt idx="369">
                  <c:v>#N/A</c:v>
                </c:pt>
                <c:pt idx="370">
                  <c:v>#N/A</c:v>
                </c:pt>
                <c:pt idx="371">
                  <c:v>#N/A</c:v>
                </c:pt>
                <c:pt idx="372">
                  <c:v>#N/A</c:v>
                </c:pt>
                <c:pt idx="373">
                  <c:v>#N/A</c:v>
                </c:pt>
                <c:pt idx="374">
                  <c:v>#N/A</c:v>
                </c:pt>
                <c:pt idx="375">
                  <c:v>#N/A</c:v>
                </c:pt>
                <c:pt idx="376">
                  <c:v>#N/A</c:v>
                </c:pt>
                <c:pt idx="377">
                  <c:v>#N/A</c:v>
                </c:pt>
                <c:pt idx="378">
                  <c:v>#N/A</c:v>
                </c:pt>
                <c:pt idx="379">
                  <c:v>#N/A</c:v>
                </c:pt>
                <c:pt idx="380">
                  <c:v>#N/A</c:v>
                </c:pt>
                <c:pt idx="381">
                  <c:v>#N/A</c:v>
                </c:pt>
                <c:pt idx="382">
                  <c:v>#N/A</c:v>
                </c:pt>
                <c:pt idx="383">
                  <c:v>#N/A</c:v>
                </c:pt>
                <c:pt idx="384">
                  <c:v>#N/A</c:v>
                </c:pt>
                <c:pt idx="385">
                  <c:v>#N/A</c:v>
                </c:pt>
                <c:pt idx="386">
                  <c:v>#N/A</c:v>
                </c:pt>
                <c:pt idx="387">
                  <c:v>#N/A</c:v>
                </c:pt>
                <c:pt idx="388">
                  <c:v>#N/A</c:v>
                </c:pt>
                <c:pt idx="389">
                  <c:v>#N/A</c:v>
                </c:pt>
                <c:pt idx="390">
                  <c:v>#N/A</c:v>
                </c:pt>
                <c:pt idx="391">
                  <c:v>#N/A</c:v>
                </c:pt>
                <c:pt idx="392">
                  <c:v>#N/A</c:v>
                </c:pt>
                <c:pt idx="393">
                  <c:v>#N/A</c:v>
                </c:pt>
                <c:pt idx="394">
                  <c:v>#N/A</c:v>
                </c:pt>
                <c:pt idx="395">
                  <c:v>#N/A</c:v>
                </c:pt>
                <c:pt idx="396">
                  <c:v>#N/A</c:v>
                </c:pt>
                <c:pt idx="397">
                  <c:v>#N/A</c:v>
                </c:pt>
                <c:pt idx="398">
                  <c:v>#N/A</c:v>
                </c:pt>
                <c:pt idx="399">
                  <c:v>#N/A</c:v>
                </c:pt>
                <c:pt idx="400">
                  <c:v>#N/A</c:v>
                </c:pt>
                <c:pt idx="401">
                  <c:v>#N/A</c:v>
                </c:pt>
                <c:pt idx="402">
                  <c:v>#N/A</c:v>
                </c:pt>
                <c:pt idx="403">
                  <c:v>#N/A</c:v>
                </c:pt>
                <c:pt idx="404">
                  <c:v>#N/A</c:v>
                </c:pt>
                <c:pt idx="405">
                  <c:v>#N/A</c:v>
                </c:pt>
                <c:pt idx="406">
                  <c:v>#N/A</c:v>
                </c:pt>
                <c:pt idx="407">
                  <c:v>#N/A</c:v>
                </c:pt>
                <c:pt idx="408">
                  <c:v>#N/A</c:v>
                </c:pt>
                <c:pt idx="409">
                  <c:v>#N/A</c:v>
                </c:pt>
                <c:pt idx="410">
                  <c:v>#N/A</c:v>
                </c:pt>
                <c:pt idx="411">
                  <c:v>#N/A</c:v>
                </c:pt>
                <c:pt idx="412">
                  <c:v>#N/A</c:v>
                </c:pt>
                <c:pt idx="413">
                  <c:v>#N/A</c:v>
                </c:pt>
                <c:pt idx="414">
                  <c:v>#N/A</c:v>
                </c:pt>
                <c:pt idx="415">
                  <c:v>#N/A</c:v>
                </c:pt>
                <c:pt idx="416">
                  <c:v>#N/A</c:v>
                </c:pt>
                <c:pt idx="417">
                  <c:v>#N/A</c:v>
                </c:pt>
                <c:pt idx="418">
                  <c:v>#N/A</c:v>
                </c:pt>
                <c:pt idx="419">
                  <c:v>#N/A</c:v>
                </c:pt>
                <c:pt idx="420">
                  <c:v>#N/A</c:v>
                </c:pt>
                <c:pt idx="421">
                  <c:v>#N/A</c:v>
                </c:pt>
                <c:pt idx="422">
                  <c:v>#N/A</c:v>
                </c:pt>
                <c:pt idx="423">
                  <c:v>#N/A</c:v>
                </c:pt>
                <c:pt idx="424">
                  <c:v>#N/A</c:v>
                </c:pt>
                <c:pt idx="425">
                  <c:v>#N/A</c:v>
                </c:pt>
                <c:pt idx="426">
                  <c:v>#N/A</c:v>
                </c:pt>
                <c:pt idx="427">
                  <c:v>#N/A</c:v>
                </c:pt>
                <c:pt idx="428">
                  <c:v>#N/A</c:v>
                </c:pt>
                <c:pt idx="429">
                  <c:v>#N/A</c:v>
                </c:pt>
                <c:pt idx="430">
                  <c:v>#N/A</c:v>
                </c:pt>
                <c:pt idx="431">
                  <c:v>#N/A</c:v>
                </c:pt>
                <c:pt idx="432">
                  <c:v>#N/A</c:v>
                </c:pt>
                <c:pt idx="433">
                  <c:v>#N/A</c:v>
                </c:pt>
                <c:pt idx="434">
                  <c:v>#N/A</c:v>
                </c:pt>
                <c:pt idx="435">
                  <c:v>#N/A</c:v>
                </c:pt>
                <c:pt idx="436">
                  <c:v>#N/A</c:v>
                </c:pt>
                <c:pt idx="437">
                  <c:v>#N/A</c:v>
                </c:pt>
                <c:pt idx="438">
                  <c:v>#N/A</c:v>
                </c:pt>
                <c:pt idx="439">
                  <c:v>#N/A</c:v>
                </c:pt>
                <c:pt idx="440">
                  <c:v>#N/A</c:v>
                </c:pt>
                <c:pt idx="441">
                  <c:v>#N/A</c:v>
                </c:pt>
                <c:pt idx="442">
                  <c:v>#N/A</c:v>
                </c:pt>
                <c:pt idx="443">
                  <c:v>#N/A</c:v>
                </c:pt>
                <c:pt idx="444">
                  <c:v>#N/A</c:v>
                </c:pt>
                <c:pt idx="445">
                  <c:v>#N/A</c:v>
                </c:pt>
                <c:pt idx="446">
                  <c:v>#N/A</c:v>
                </c:pt>
                <c:pt idx="447">
                  <c:v>#N/A</c:v>
                </c:pt>
                <c:pt idx="448">
                  <c:v>#N/A</c:v>
                </c:pt>
                <c:pt idx="449">
                  <c:v>#N/A</c:v>
                </c:pt>
                <c:pt idx="450">
                  <c:v>#N/A</c:v>
                </c:pt>
                <c:pt idx="451">
                  <c:v>#N/A</c:v>
                </c:pt>
                <c:pt idx="452">
                  <c:v>#N/A</c:v>
                </c:pt>
                <c:pt idx="453">
                  <c:v>#N/A</c:v>
                </c:pt>
                <c:pt idx="454">
                  <c:v>#N/A</c:v>
                </c:pt>
                <c:pt idx="455">
                  <c:v>#N/A</c:v>
                </c:pt>
                <c:pt idx="456">
                  <c:v>#N/A</c:v>
                </c:pt>
                <c:pt idx="457">
                  <c:v>#N/A</c:v>
                </c:pt>
                <c:pt idx="458">
                  <c:v>#N/A</c:v>
                </c:pt>
                <c:pt idx="459">
                  <c:v>#N/A</c:v>
                </c:pt>
                <c:pt idx="460">
                  <c:v>#N/A</c:v>
                </c:pt>
                <c:pt idx="461">
                  <c:v>#N/A</c:v>
                </c:pt>
                <c:pt idx="462">
                  <c:v>#N/A</c:v>
                </c:pt>
                <c:pt idx="463">
                  <c:v>#N/A</c:v>
                </c:pt>
                <c:pt idx="464">
                  <c:v>#N/A</c:v>
                </c:pt>
                <c:pt idx="465">
                  <c:v>#N/A</c:v>
                </c:pt>
                <c:pt idx="466">
                  <c:v>#N/A</c:v>
                </c:pt>
                <c:pt idx="467">
                  <c:v>#N/A</c:v>
                </c:pt>
                <c:pt idx="468">
                  <c:v>#N/A</c:v>
                </c:pt>
                <c:pt idx="469">
                  <c:v>#N/A</c:v>
                </c:pt>
                <c:pt idx="470">
                  <c:v>#N/A</c:v>
                </c:pt>
                <c:pt idx="471">
                  <c:v>#N/A</c:v>
                </c:pt>
                <c:pt idx="472">
                  <c:v>#N/A</c:v>
                </c:pt>
                <c:pt idx="473">
                  <c:v>#N/A</c:v>
                </c:pt>
                <c:pt idx="474">
                  <c:v>#N/A</c:v>
                </c:pt>
                <c:pt idx="475">
                  <c:v>#N/A</c:v>
                </c:pt>
                <c:pt idx="476">
                  <c:v>#N/A</c:v>
                </c:pt>
                <c:pt idx="477">
                  <c:v>#N/A</c:v>
                </c:pt>
                <c:pt idx="478">
                  <c:v>#N/A</c:v>
                </c:pt>
                <c:pt idx="479">
                  <c:v>#N/A</c:v>
                </c:pt>
                <c:pt idx="480">
                  <c:v>#N/A</c:v>
                </c:pt>
                <c:pt idx="481">
                  <c:v>#N/A</c:v>
                </c:pt>
                <c:pt idx="482">
                  <c:v>#N/A</c:v>
                </c:pt>
                <c:pt idx="483">
                  <c:v>#N/A</c:v>
                </c:pt>
                <c:pt idx="484">
                  <c:v>#N/A</c:v>
                </c:pt>
                <c:pt idx="485">
                  <c:v>#N/A</c:v>
                </c:pt>
                <c:pt idx="486">
                  <c:v>#N/A</c:v>
                </c:pt>
                <c:pt idx="487">
                  <c:v>#N/A</c:v>
                </c:pt>
                <c:pt idx="488">
                  <c:v>0</c:v>
                </c:pt>
                <c:pt idx="489">
                  <c:v>#N/A</c:v>
                </c:pt>
                <c:pt idx="490">
                  <c:v>#N/A</c:v>
                </c:pt>
                <c:pt idx="491">
                  <c:v>#N/A</c:v>
                </c:pt>
                <c:pt idx="492">
                  <c:v>#N/A</c:v>
                </c:pt>
                <c:pt idx="493">
                  <c:v>#N/A</c:v>
                </c:pt>
                <c:pt idx="494">
                  <c:v>#N/A</c:v>
                </c:pt>
                <c:pt idx="495">
                  <c:v>#N/A</c:v>
                </c:pt>
                <c:pt idx="496">
                  <c:v>#N/A</c:v>
                </c:pt>
                <c:pt idx="497">
                  <c:v>#N/A</c:v>
                </c:pt>
                <c:pt idx="498">
                  <c:v>#N/A</c:v>
                </c:pt>
                <c:pt idx="499">
                  <c:v>#N/A</c:v>
                </c:pt>
                <c:pt idx="500">
                  <c:v>#N/A</c:v>
                </c:pt>
                <c:pt idx="501">
                  <c:v>#N/A</c:v>
                </c:pt>
                <c:pt idx="502">
                  <c:v>#N/A</c:v>
                </c:pt>
                <c:pt idx="503">
                  <c:v>#N/A</c:v>
                </c:pt>
                <c:pt idx="504">
                  <c:v>#N/A</c:v>
                </c:pt>
                <c:pt idx="505">
                  <c:v>#N/A</c:v>
                </c:pt>
                <c:pt idx="506">
                  <c:v>#N/A</c:v>
                </c:pt>
                <c:pt idx="507">
                  <c:v>#N/A</c:v>
                </c:pt>
                <c:pt idx="508">
                  <c:v>#N/A</c:v>
                </c:pt>
                <c:pt idx="509">
                  <c:v>#N/A</c:v>
                </c:pt>
                <c:pt idx="510">
                  <c:v>#N/A</c:v>
                </c:pt>
                <c:pt idx="511">
                  <c:v>#N/A</c:v>
                </c:pt>
                <c:pt idx="512">
                  <c:v>#N/A</c:v>
                </c:pt>
                <c:pt idx="513">
                  <c:v>#N/A</c:v>
                </c:pt>
                <c:pt idx="514">
                  <c:v>#N/A</c:v>
                </c:pt>
                <c:pt idx="515">
                  <c:v>#N/A</c:v>
                </c:pt>
                <c:pt idx="516">
                  <c:v>#N/A</c:v>
                </c:pt>
                <c:pt idx="517">
                  <c:v>#N/A</c:v>
                </c:pt>
                <c:pt idx="518">
                  <c:v>#N/A</c:v>
                </c:pt>
                <c:pt idx="519">
                  <c:v>#N/A</c:v>
                </c:pt>
                <c:pt idx="520">
                  <c:v>#N/A</c:v>
                </c:pt>
                <c:pt idx="521">
                  <c:v>#N/A</c:v>
                </c:pt>
                <c:pt idx="522">
                  <c:v>#N/A</c:v>
                </c:pt>
                <c:pt idx="523">
                  <c:v>#N/A</c:v>
                </c:pt>
                <c:pt idx="524">
                  <c:v>#N/A</c:v>
                </c:pt>
                <c:pt idx="525">
                  <c:v>#N/A</c:v>
                </c:pt>
                <c:pt idx="526">
                  <c:v>#N/A</c:v>
                </c:pt>
                <c:pt idx="527">
                  <c:v>#N/A</c:v>
                </c:pt>
                <c:pt idx="528">
                  <c:v>#N/A</c:v>
                </c:pt>
                <c:pt idx="529">
                  <c:v>#N/A</c:v>
                </c:pt>
                <c:pt idx="530">
                  <c:v>#N/A</c:v>
                </c:pt>
                <c:pt idx="531">
                  <c:v>#N/A</c:v>
                </c:pt>
                <c:pt idx="532">
                  <c:v>#N/A</c:v>
                </c:pt>
                <c:pt idx="533">
                  <c:v>#N/A</c:v>
                </c:pt>
                <c:pt idx="534">
                  <c:v>#N/A</c:v>
                </c:pt>
                <c:pt idx="535">
                  <c:v>#N/A</c:v>
                </c:pt>
                <c:pt idx="536">
                  <c:v>#N/A</c:v>
                </c:pt>
                <c:pt idx="537">
                  <c:v>#N/A</c:v>
                </c:pt>
                <c:pt idx="538">
                  <c:v>#N/A</c:v>
                </c:pt>
                <c:pt idx="539">
                  <c:v>#N/A</c:v>
                </c:pt>
                <c:pt idx="540">
                  <c:v>#N/A</c:v>
                </c:pt>
                <c:pt idx="541">
                  <c:v>#N/A</c:v>
                </c:pt>
                <c:pt idx="542">
                  <c:v>#N/A</c:v>
                </c:pt>
                <c:pt idx="543">
                  <c:v>#N/A</c:v>
                </c:pt>
                <c:pt idx="544">
                  <c:v>#N/A</c:v>
                </c:pt>
                <c:pt idx="545">
                  <c:v>#N/A</c:v>
                </c:pt>
                <c:pt idx="546">
                  <c:v>#N/A</c:v>
                </c:pt>
                <c:pt idx="547">
                  <c:v>#N/A</c:v>
                </c:pt>
                <c:pt idx="548">
                  <c:v>#N/A</c:v>
                </c:pt>
                <c:pt idx="549">
                  <c:v>#N/A</c:v>
                </c:pt>
                <c:pt idx="550">
                  <c:v>#N/A</c:v>
                </c:pt>
                <c:pt idx="551">
                  <c:v>#N/A</c:v>
                </c:pt>
                <c:pt idx="552">
                  <c:v>#N/A</c:v>
                </c:pt>
                <c:pt idx="553">
                  <c:v>#N/A</c:v>
                </c:pt>
                <c:pt idx="554">
                  <c:v>#N/A</c:v>
                </c:pt>
                <c:pt idx="555">
                  <c:v>#N/A</c:v>
                </c:pt>
                <c:pt idx="556">
                  <c:v>#N/A</c:v>
                </c:pt>
                <c:pt idx="557">
                  <c:v>#N/A</c:v>
                </c:pt>
                <c:pt idx="558">
                  <c:v>#N/A</c:v>
                </c:pt>
                <c:pt idx="559">
                  <c:v>#N/A</c:v>
                </c:pt>
                <c:pt idx="560">
                  <c:v>#N/A</c:v>
                </c:pt>
                <c:pt idx="561">
                  <c:v>#N/A</c:v>
                </c:pt>
                <c:pt idx="562">
                  <c:v>#N/A</c:v>
                </c:pt>
                <c:pt idx="563">
                  <c:v>#N/A</c:v>
                </c:pt>
                <c:pt idx="564">
                  <c:v>#N/A</c:v>
                </c:pt>
                <c:pt idx="565">
                  <c:v>#N/A</c:v>
                </c:pt>
                <c:pt idx="566">
                  <c:v>#N/A</c:v>
                </c:pt>
                <c:pt idx="567">
                  <c:v>#N/A</c:v>
                </c:pt>
                <c:pt idx="568">
                  <c:v>#N/A</c:v>
                </c:pt>
                <c:pt idx="569">
                  <c:v>#N/A</c:v>
                </c:pt>
                <c:pt idx="570">
                  <c:v>#N/A</c:v>
                </c:pt>
                <c:pt idx="571">
                  <c:v>#N/A</c:v>
                </c:pt>
                <c:pt idx="572">
                  <c:v>#N/A</c:v>
                </c:pt>
                <c:pt idx="573">
                  <c:v>#N/A</c:v>
                </c:pt>
                <c:pt idx="574">
                  <c:v>#N/A</c:v>
                </c:pt>
                <c:pt idx="575">
                  <c:v>#N/A</c:v>
                </c:pt>
                <c:pt idx="576">
                  <c:v>#N/A</c:v>
                </c:pt>
                <c:pt idx="577">
                  <c:v>#N/A</c:v>
                </c:pt>
                <c:pt idx="578">
                  <c:v>#N/A</c:v>
                </c:pt>
                <c:pt idx="579">
                  <c:v>#N/A</c:v>
                </c:pt>
                <c:pt idx="580">
                  <c:v>#N/A</c:v>
                </c:pt>
                <c:pt idx="581">
                  <c:v>#N/A</c:v>
                </c:pt>
                <c:pt idx="582">
                  <c:v>#N/A</c:v>
                </c:pt>
                <c:pt idx="583">
                  <c:v>#N/A</c:v>
                </c:pt>
                <c:pt idx="584">
                  <c:v>#N/A</c:v>
                </c:pt>
                <c:pt idx="585">
                  <c:v>#N/A</c:v>
                </c:pt>
                <c:pt idx="586">
                  <c:v>#N/A</c:v>
                </c:pt>
                <c:pt idx="587">
                  <c:v>#N/A</c:v>
                </c:pt>
                <c:pt idx="588">
                  <c:v>#N/A</c:v>
                </c:pt>
                <c:pt idx="589">
                  <c:v>#N/A</c:v>
                </c:pt>
                <c:pt idx="590">
                  <c:v>#N/A</c:v>
                </c:pt>
                <c:pt idx="591">
                  <c:v>#N/A</c:v>
                </c:pt>
                <c:pt idx="592">
                  <c:v>#N/A</c:v>
                </c:pt>
                <c:pt idx="593">
                  <c:v>#N/A</c:v>
                </c:pt>
                <c:pt idx="594">
                  <c:v>#N/A</c:v>
                </c:pt>
                <c:pt idx="595">
                  <c:v>#N/A</c:v>
                </c:pt>
                <c:pt idx="596">
                  <c:v>#N/A</c:v>
                </c:pt>
                <c:pt idx="597">
                  <c:v>#N/A</c:v>
                </c:pt>
                <c:pt idx="598">
                  <c:v>#N/A</c:v>
                </c:pt>
                <c:pt idx="599">
                  <c:v>#N/A</c:v>
                </c:pt>
                <c:pt idx="600">
                  <c:v>#N/A</c:v>
                </c:pt>
                <c:pt idx="601">
                  <c:v>#N/A</c:v>
                </c:pt>
                <c:pt idx="602">
                  <c:v>#N/A</c:v>
                </c:pt>
                <c:pt idx="603">
                  <c:v>#N/A</c:v>
                </c:pt>
                <c:pt idx="604">
                  <c:v>#N/A</c:v>
                </c:pt>
                <c:pt idx="605">
                  <c:v>#N/A</c:v>
                </c:pt>
                <c:pt idx="606">
                  <c:v>#N/A</c:v>
                </c:pt>
                <c:pt idx="607">
                  <c:v>#N/A</c:v>
                </c:pt>
                <c:pt idx="608">
                  <c:v>#N/A</c:v>
                </c:pt>
                <c:pt idx="609">
                  <c:v>#N/A</c:v>
                </c:pt>
                <c:pt idx="610">
                  <c:v>#N/A</c:v>
                </c:pt>
                <c:pt idx="611">
                  <c:v>#N/A</c:v>
                </c:pt>
                <c:pt idx="612">
                  <c:v>#N/A</c:v>
                </c:pt>
                <c:pt idx="613">
                  <c:v>#N/A</c:v>
                </c:pt>
                <c:pt idx="614">
                  <c:v>#N/A</c:v>
                </c:pt>
                <c:pt idx="615">
                  <c:v>#N/A</c:v>
                </c:pt>
                <c:pt idx="616">
                  <c:v>#N/A</c:v>
                </c:pt>
                <c:pt idx="617">
                  <c:v>#N/A</c:v>
                </c:pt>
                <c:pt idx="618">
                  <c:v>#N/A</c:v>
                </c:pt>
                <c:pt idx="619">
                  <c:v>#N/A</c:v>
                </c:pt>
                <c:pt idx="620">
                  <c:v>#N/A</c:v>
                </c:pt>
                <c:pt idx="621">
                  <c:v>#N/A</c:v>
                </c:pt>
                <c:pt idx="622">
                  <c:v>#N/A</c:v>
                </c:pt>
                <c:pt idx="623">
                  <c:v>#N/A</c:v>
                </c:pt>
                <c:pt idx="624">
                  <c:v>#N/A</c:v>
                </c:pt>
                <c:pt idx="625">
                  <c:v>#N/A</c:v>
                </c:pt>
                <c:pt idx="626">
                  <c:v>#N/A</c:v>
                </c:pt>
                <c:pt idx="627">
                  <c:v>#N/A</c:v>
                </c:pt>
                <c:pt idx="628">
                  <c:v>#N/A</c:v>
                </c:pt>
                <c:pt idx="629">
                  <c:v>#N/A</c:v>
                </c:pt>
                <c:pt idx="630">
                  <c:v>#N/A</c:v>
                </c:pt>
                <c:pt idx="631">
                  <c:v>#N/A</c:v>
                </c:pt>
                <c:pt idx="632">
                  <c:v>#N/A</c:v>
                </c:pt>
                <c:pt idx="633">
                  <c:v>#N/A</c:v>
                </c:pt>
                <c:pt idx="634">
                  <c:v>#N/A</c:v>
                </c:pt>
                <c:pt idx="635">
                  <c:v>#N/A</c:v>
                </c:pt>
                <c:pt idx="636">
                  <c:v>#N/A</c:v>
                </c:pt>
                <c:pt idx="637">
                  <c:v>#N/A</c:v>
                </c:pt>
                <c:pt idx="638">
                  <c:v>#N/A</c:v>
                </c:pt>
                <c:pt idx="639">
                  <c:v>#N/A</c:v>
                </c:pt>
                <c:pt idx="640">
                  <c:v>#N/A</c:v>
                </c:pt>
                <c:pt idx="641">
                  <c:v>#N/A</c:v>
                </c:pt>
                <c:pt idx="642">
                  <c:v>#N/A</c:v>
                </c:pt>
                <c:pt idx="643">
                  <c:v>#N/A</c:v>
                </c:pt>
                <c:pt idx="644">
                  <c:v>#N/A</c:v>
                </c:pt>
                <c:pt idx="645">
                  <c:v>#N/A</c:v>
                </c:pt>
                <c:pt idx="646">
                  <c:v>#N/A</c:v>
                </c:pt>
                <c:pt idx="647">
                  <c:v>#N/A</c:v>
                </c:pt>
                <c:pt idx="648">
                  <c:v>#N/A</c:v>
                </c:pt>
              </c:numCache>
            </c:numRef>
          </c:yVal>
          <c:smooth val="0"/>
          <c:extLst>
            <c:ext xmlns:c16="http://schemas.microsoft.com/office/drawing/2014/chart" uri="{C3380CC4-5D6E-409C-BE32-E72D297353CC}">
              <c16:uniqueId val="{000000AF-6799-4627-BE3B-B276A1C2FB94}"/>
            </c:ext>
          </c:extLst>
        </c:ser>
        <c:ser>
          <c:idx val="14"/>
          <c:order val="14"/>
          <c:tx>
            <c:strRef>
              <c:f>Calculations!$BH$41</c:f>
              <c:strCache>
                <c:ptCount val="1"/>
                <c:pt idx="0">
                  <c:v>para roll @ Vmax</c:v>
                </c:pt>
              </c:strCache>
            </c:strRef>
          </c:tx>
          <c:spPr>
            <a:ln w="25400" cap="rnd">
              <a:solidFill>
                <a:srgbClr val="FF0000"/>
              </a:solidFill>
              <a:round/>
            </a:ln>
            <a:effectLst/>
          </c:spPr>
          <c:marker>
            <c:symbol val="none"/>
          </c:marker>
          <c:xVal>
            <c:numRef>
              <c:f>Calculations!$BI$43:$BI$404</c:f>
              <c:numCache>
                <c:formatCode>0.0</c:formatCode>
                <c:ptCount val="362"/>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#N/A</c:v>
                </c:pt>
                <c:pt idx="103">
                  <c:v>#N/A</c:v>
                </c:pt>
                <c:pt idx="104">
                  <c:v>#N/A</c:v>
                </c:pt>
                <c:pt idx="105">
                  <c:v>#N/A</c:v>
                </c:pt>
                <c:pt idx="106">
                  <c:v>#N/A</c:v>
                </c:pt>
                <c:pt idx="107">
                  <c:v>#N/A</c:v>
                </c:pt>
                <c:pt idx="108">
                  <c:v>#N/A</c:v>
                </c:pt>
                <c:pt idx="109">
                  <c:v>#N/A</c:v>
                </c:pt>
                <c:pt idx="110">
                  <c:v>#N/A</c:v>
                </c:pt>
                <c:pt idx="111">
                  <c:v>#N/A</c:v>
                </c:pt>
                <c:pt idx="112">
                  <c:v>#N/A</c:v>
                </c:pt>
                <c:pt idx="113">
                  <c:v>#N/A</c:v>
                </c:pt>
                <c:pt idx="114">
                  <c:v>#N/A</c:v>
                </c:pt>
                <c:pt idx="115">
                  <c:v>#N/A</c:v>
                </c:pt>
                <c:pt idx="116">
                  <c:v>#N/A</c:v>
                </c:pt>
                <c:pt idx="117">
                  <c:v>#N/A</c:v>
                </c:pt>
                <c:pt idx="118">
                  <c:v>#N/A</c:v>
                </c:pt>
                <c:pt idx="119">
                  <c:v>#N/A</c:v>
                </c:pt>
                <c:pt idx="120">
                  <c:v>21.650635094610969</c:v>
                </c:pt>
                <c:pt idx="121">
                  <c:v>21.429182517552807</c:v>
                </c:pt>
                <c:pt idx="122">
                  <c:v>21.201202403910653</c:v>
                </c:pt>
                <c:pt idx="123">
                  <c:v>20.966764198635598</c:v>
                </c:pt>
                <c:pt idx="124">
                  <c:v>20.725939313876044</c:v>
                </c:pt>
                <c:pt idx="125">
                  <c:v>20.478801107224793</c:v>
                </c:pt>
                <c:pt idx="126">
                  <c:v>20.225424859373685</c:v>
                </c:pt>
                <c:pt idx="127">
                  <c:v>19.965887751182319</c:v>
                </c:pt>
                <c:pt idx="128">
                  <c:v>19.70026884016805</c:v>
                </c:pt>
                <c:pt idx="129">
                  <c:v>19.428649036424275</c:v>
                </c:pt>
                <c:pt idx="130">
                  <c:v>#N/A</c:v>
                </c:pt>
                <c:pt idx="131">
                  <c:v>#N/A</c:v>
                </c:pt>
                <c:pt idx="132">
                  <c:v>#N/A</c:v>
                </c:pt>
                <c:pt idx="133">
                  <c:v>#N/A</c:v>
                </c:pt>
                <c:pt idx="134">
                  <c:v>#N/A</c:v>
                </c:pt>
                <c:pt idx="135">
                  <c:v>#N/A</c:v>
                </c:pt>
                <c:pt idx="136">
                  <c:v>#N/A</c:v>
                </c:pt>
                <c:pt idx="137">
                  <c:v>#N/A</c:v>
                </c:pt>
                <c:pt idx="138">
                  <c:v>#N/A</c:v>
                </c:pt>
                <c:pt idx="139">
                  <c:v>#N/A</c:v>
                </c:pt>
                <c:pt idx="140">
                  <c:v>#N/A</c:v>
                </c:pt>
                <c:pt idx="141">
                  <c:v>#N/A</c:v>
                </c:pt>
                <c:pt idx="142">
                  <c:v>#N/A</c:v>
                </c:pt>
                <c:pt idx="143">
                  <c:v>#N/A</c:v>
                </c:pt>
                <c:pt idx="144">
                  <c:v>#N/A</c:v>
                </c:pt>
                <c:pt idx="145">
                  <c:v>#N/A</c:v>
                </c:pt>
                <c:pt idx="146">
                  <c:v>#N/A</c:v>
                </c:pt>
                <c:pt idx="147">
                  <c:v>#N/A</c:v>
                </c:pt>
                <c:pt idx="148">
                  <c:v>#N/A</c:v>
                </c:pt>
                <c:pt idx="149">
                  <c:v>#N/A</c:v>
                </c:pt>
                <c:pt idx="150">
                  <c:v>#N/A</c:v>
                </c:pt>
                <c:pt idx="151">
                  <c:v>#N/A</c:v>
                </c:pt>
                <c:pt idx="152">
                  <c:v>#N/A</c:v>
                </c:pt>
                <c:pt idx="153">
                  <c:v>#N/A</c:v>
                </c:pt>
                <c:pt idx="154">
                  <c:v>#N/A</c:v>
                </c:pt>
                <c:pt idx="155">
                  <c:v>#N/A</c:v>
                </c:pt>
                <c:pt idx="156">
                  <c:v>#N/A</c:v>
                </c:pt>
                <c:pt idx="157">
                  <c:v>#N/A</c:v>
                </c:pt>
                <c:pt idx="158">
                  <c:v>#N/A</c:v>
                </c:pt>
                <c:pt idx="159">
                  <c:v>#N/A</c:v>
                </c:pt>
                <c:pt idx="160">
                  <c:v>#N/A</c:v>
                </c:pt>
                <c:pt idx="161">
                  <c:v>#N/A</c:v>
                </c:pt>
                <c:pt idx="162">
                  <c:v>#N/A</c:v>
                </c:pt>
                <c:pt idx="163">
                  <c:v>#N/A</c:v>
                </c:pt>
                <c:pt idx="164">
                  <c:v>#N/A</c:v>
                </c:pt>
                <c:pt idx="165">
                  <c:v>#N/A</c:v>
                </c:pt>
                <c:pt idx="166">
                  <c:v>#N/A</c:v>
                </c:pt>
                <c:pt idx="167">
                  <c:v>#N/A</c:v>
                </c:pt>
                <c:pt idx="168">
                  <c:v>#N/A</c:v>
                </c:pt>
                <c:pt idx="169">
                  <c:v>#N/A</c:v>
                </c:pt>
                <c:pt idx="170">
                  <c:v>#N/A</c:v>
                </c:pt>
                <c:pt idx="171">
                  <c:v>#N/A</c:v>
                </c:pt>
                <c:pt idx="172">
                  <c:v>#N/A</c:v>
                </c:pt>
                <c:pt idx="173">
                  <c:v>#N/A</c:v>
                </c:pt>
                <c:pt idx="174">
                  <c:v>#N/A</c:v>
                </c:pt>
                <c:pt idx="175">
                  <c:v>#N/A</c:v>
                </c:pt>
                <c:pt idx="176">
                  <c:v>#N/A</c:v>
                </c:pt>
                <c:pt idx="177">
                  <c:v>#N/A</c:v>
                </c:pt>
                <c:pt idx="178">
                  <c:v>#N/A</c:v>
                </c:pt>
                <c:pt idx="179">
                  <c:v>#N/A</c:v>
                </c:pt>
                <c:pt idx="181">
                  <c:v>#N/A</c:v>
                </c:pt>
                <c:pt idx="182">
                  <c:v>#N/A</c:v>
                </c:pt>
                <c:pt idx="183">
                  <c:v>#N/A</c:v>
                </c:pt>
                <c:pt idx="184">
                  <c:v>#N/A</c:v>
                </c:pt>
                <c:pt idx="185">
                  <c:v>#N/A</c:v>
                </c:pt>
                <c:pt idx="186">
                  <c:v>#N/A</c:v>
                </c:pt>
                <c:pt idx="187">
                  <c:v>#N/A</c:v>
                </c:pt>
                <c:pt idx="188">
                  <c:v>#N/A</c:v>
                </c:pt>
                <c:pt idx="189">
                  <c:v>#N/A</c:v>
                </c:pt>
                <c:pt idx="190">
                  <c:v>#N/A</c:v>
                </c:pt>
                <c:pt idx="191">
                  <c:v>#N/A</c:v>
                </c:pt>
                <c:pt idx="192">
                  <c:v>#N/A</c:v>
                </c:pt>
                <c:pt idx="193">
                  <c:v>#N/A</c:v>
                </c:pt>
                <c:pt idx="194">
                  <c:v>#N/A</c:v>
                </c:pt>
                <c:pt idx="195">
                  <c:v>#N/A</c:v>
                </c:pt>
                <c:pt idx="196">
                  <c:v>#N/A</c:v>
                </c:pt>
                <c:pt idx="197">
                  <c:v>#N/A</c:v>
                </c:pt>
                <c:pt idx="198">
                  <c:v>#N/A</c:v>
                </c:pt>
                <c:pt idx="199">
                  <c:v>#N/A</c:v>
                </c:pt>
                <c:pt idx="200">
                  <c:v>#N/A</c:v>
                </c:pt>
                <c:pt idx="201">
                  <c:v>#N/A</c:v>
                </c:pt>
                <c:pt idx="202">
                  <c:v>#N/A</c:v>
                </c:pt>
                <c:pt idx="203">
                  <c:v>#N/A</c:v>
                </c:pt>
                <c:pt idx="204">
                  <c:v>#N/A</c:v>
                </c:pt>
                <c:pt idx="205">
                  <c:v>#N/A</c:v>
                </c:pt>
                <c:pt idx="206">
                  <c:v>#N/A</c:v>
                </c:pt>
                <c:pt idx="207">
                  <c:v>#N/A</c:v>
                </c:pt>
                <c:pt idx="208">
                  <c:v>#N/A</c:v>
                </c:pt>
                <c:pt idx="209">
                  <c:v>#N/A</c:v>
                </c:pt>
                <c:pt idx="210">
                  <c:v>#N/A</c:v>
                </c:pt>
                <c:pt idx="211">
                  <c:v>#N/A</c:v>
                </c:pt>
                <c:pt idx="212">
                  <c:v>#N/A</c:v>
                </c:pt>
                <c:pt idx="213">
                  <c:v>#N/A</c:v>
                </c:pt>
                <c:pt idx="214">
                  <c:v>#N/A</c:v>
                </c:pt>
                <c:pt idx="215">
                  <c:v>#N/A</c:v>
                </c:pt>
                <c:pt idx="216">
                  <c:v>#N/A</c:v>
                </c:pt>
                <c:pt idx="217">
                  <c:v>#N/A</c:v>
                </c:pt>
                <c:pt idx="218">
                  <c:v>#N/A</c:v>
                </c:pt>
                <c:pt idx="219">
                  <c:v>#N/A</c:v>
                </c:pt>
                <c:pt idx="220">
                  <c:v>#N/A</c:v>
                </c:pt>
                <c:pt idx="221">
                  <c:v>#N/A</c:v>
                </c:pt>
                <c:pt idx="222">
                  <c:v>#N/A</c:v>
                </c:pt>
                <c:pt idx="223">
                  <c:v>#N/A</c:v>
                </c:pt>
                <c:pt idx="224">
                  <c:v>#N/A</c:v>
                </c:pt>
                <c:pt idx="225">
                  <c:v>#N/A</c:v>
                </c:pt>
                <c:pt idx="226">
                  <c:v>#N/A</c:v>
                </c:pt>
                <c:pt idx="227">
                  <c:v>#N/A</c:v>
                </c:pt>
                <c:pt idx="228">
                  <c:v>#N/A</c:v>
                </c:pt>
                <c:pt idx="229">
                  <c:v>#N/A</c:v>
                </c:pt>
                <c:pt idx="230">
                  <c:v>#N/A</c:v>
                </c:pt>
                <c:pt idx="231">
                  <c:v>#N/A</c:v>
                </c:pt>
                <c:pt idx="232">
                  <c:v>-19.428649036424265</c:v>
                </c:pt>
                <c:pt idx="233">
                  <c:v>-19.700268840168054</c:v>
                </c:pt>
                <c:pt idx="234">
                  <c:v>-19.965887751182322</c:v>
                </c:pt>
                <c:pt idx="235">
                  <c:v>-20.225424859373682</c:v>
                </c:pt>
                <c:pt idx="236">
                  <c:v>-20.47880110722479</c:v>
                </c:pt>
                <c:pt idx="237">
                  <c:v>-20.725939313876047</c:v>
                </c:pt>
                <c:pt idx="238">
                  <c:v>-20.966764198635602</c:v>
                </c:pt>
                <c:pt idx="239">
                  <c:v>-21.201202403910649</c:v>
                </c:pt>
                <c:pt idx="240">
                  <c:v>-21.429182517552803</c:v>
                </c:pt>
                <c:pt idx="241">
                  <c:v>-21.650635094610958</c:v>
                </c:pt>
                <c:pt idx="242">
                  <c:v>#N/A</c:v>
                </c:pt>
                <c:pt idx="243">
                  <c:v>#N/A</c:v>
                </c:pt>
                <c:pt idx="244">
                  <c:v>#N/A</c:v>
                </c:pt>
                <c:pt idx="245">
                  <c:v>#N/A</c:v>
                </c:pt>
                <c:pt idx="246">
                  <c:v>#N/A</c:v>
                </c:pt>
                <c:pt idx="247">
                  <c:v>#N/A</c:v>
                </c:pt>
                <c:pt idx="248">
                  <c:v>#N/A</c:v>
                </c:pt>
                <c:pt idx="249">
                  <c:v>#N/A</c:v>
                </c:pt>
                <c:pt idx="250">
                  <c:v>#N/A</c:v>
                </c:pt>
                <c:pt idx="251">
                  <c:v>#N/A</c:v>
                </c:pt>
                <c:pt idx="252">
                  <c:v>#N/A</c:v>
                </c:pt>
                <c:pt idx="253">
                  <c:v>#N/A</c:v>
                </c:pt>
                <c:pt idx="254">
                  <c:v>#N/A</c:v>
                </c:pt>
                <c:pt idx="255">
                  <c:v>#N/A</c:v>
                </c:pt>
                <c:pt idx="256">
                  <c:v>#N/A</c:v>
                </c:pt>
                <c:pt idx="257">
                  <c:v>#N/A</c:v>
                </c:pt>
                <c:pt idx="258">
                  <c:v>#N/A</c:v>
                </c:pt>
                <c:pt idx="259">
                  <c:v>#N/A</c:v>
                </c:pt>
                <c:pt idx="260">
                  <c:v>#N/A</c:v>
                </c:pt>
                <c:pt idx="261">
                  <c:v>#N/A</c:v>
                </c:pt>
                <c:pt idx="262">
                  <c:v>#N/A</c:v>
                </c:pt>
                <c:pt idx="263">
                  <c:v>#N/A</c:v>
                </c:pt>
                <c:pt idx="264">
                  <c:v>#N/A</c:v>
                </c:pt>
                <c:pt idx="265">
                  <c:v>#N/A</c:v>
                </c:pt>
                <c:pt idx="266">
                  <c:v>#N/A</c:v>
                </c:pt>
                <c:pt idx="267">
                  <c:v>#N/A</c:v>
                </c:pt>
                <c:pt idx="268">
                  <c:v>#N/A</c:v>
                </c:pt>
                <c:pt idx="269">
                  <c:v>#N/A</c:v>
                </c:pt>
                <c:pt idx="270">
                  <c:v>#N/A</c:v>
                </c:pt>
                <c:pt idx="271">
                  <c:v>#N/A</c:v>
                </c:pt>
                <c:pt idx="272">
                  <c:v>#N/A</c:v>
                </c:pt>
                <c:pt idx="273">
                  <c:v>#N/A</c:v>
                </c:pt>
                <c:pt idx="274">
                  <c:v>#N/A</c:v>
                </c:pt>
                <c:pt idx="275">
                  <c:v>#N/A</c:v>
                </c:pt>
                <c:pt idx="276">
                  <c:v>#N/A</c:v>
                </c:pt>
                <c:pt idx="277">
                  <c:v>#N/A</c:v>
                </c:pt>
                <c:pt idx="278">
                  <c:v>#N/A</c:v>
                </c:pt>
                <c:pt idx="279">
                  <c:v>#N/A</c:v>
                </c:pt>
                <c:pt idx="280">
                  <c:v>#N/A</c:v>
                </c:pt>
                <c:pt idx="281">
                  <c:v>#N/A</c:v>
                </c:pt>
                <c:pt idx="282">
                  <c:v>#N/A</c:v>
                </c:pt>
                <c:pt idx="283">
                  <c:v>#N/A</c:v>
                </c:pt>
                <c:pt idx="284">
                  <c:v>#N/A</c:v>
                </c:pt>
                <c:pt idx="285">
                  <c:v>#N/A</c:v>
                </c:pt>
                <c:pt idx="286">
                  <c:v>#N/A</c:v>
                </c:pt>
                <c:pt idx="287">
                  <c:v>#N/A</c:v>
                </c:pt>
                <c:pt idx="288">
                  <c:v>#N/A</c:v>
                </c:pt>
                <c:pt idx="289">
                  <c:v>#N/A</c:v>
                </c:pt>
                <c:pt idx="290">
                  <c:v>#N/A</c:v>
                </c:pt>
                <c:pt idx="291">
                  <c:v>#N/A</c:v>
                </c:pt>
                <c:pt idx="292">
                  <c:v>#N/A</c:v>
                </c:pt>
                <c:pt idx="293">
                  <c:v>#N/A</c:v>
                </c:pt>
                <c:pt idx="294">
                  <c:v>#N/A</c:v>
                </c:pt>
                <c:pt idx="295">
                  <c:v>#N/A</c:v>
                </c:pt>
                <c:pt idx="296">
                  <c:v>#N/A</c:v>
                </c:pt>
                <c:pt idx="297">
                  <c:v>#N/A</c:v>
                </c:pt>
                <c:pt idx="298">
                  <c:v>#N/A</c:v>
                </c:pt>
                <c:pt idx="299">
                  <c:v>#N/A</c:v>
                </c:pt>
                <c:pt idx="300">
                  <c:v>#N/A</c:v>
                </c:pt>
                <c:pt idx="301">
                  <c:v>#N/A</c:v>
                </c:pt>
                <c:pt idx="302">
                  <c:v>#N/A</c:v>
                </c:pt>
                <c:pt idx="303">
                  <c:v>#N/A</c:v>
                </c:pt>
                <c:pt idx="304">
                  <c:v>#N/A</c:v>
                </c:pt>
                <c:pt idx="305">
                  <c:v>#N/A</c:v>
                </c:pt>
                <c:pt idx="306">
                  <c:v>#N/A</c:v>
                </c:pt>
                <c:pt idx="307">
                  <c:v>#N/A</c:v>
                </c:pt>
                <c:pt idx="308">
                  <c:v>#N/A</c:v>
                </c:pt>
                <c:pt idx="309">
                  <c:v>#N/A</c:v>
                </c:pt>
                <c:pt idx="310">
                  <c:v>#N/A</c:v>
                </c:pt>
                <c:pt idx="311">
                  <c:v>#N/A</c:v>
                </c:pt>
                <c:pt idx="312">
                  <c:v>#N/A</c:v>
                </c:pt>
                <c:pt idx="313">
                  <c:v>#N/A</c:v>
                </c:pt>
                <c:pt idx="314">
                  <c:v>#N/A</c:v>
                </c:pt>
                <c:pt idx="315">
                  <c:v>#N/A</c:v>
                </c:pt>
                <c:pt idx="316">
                  <c:v>#N/A</c:v>
                </c:pt>
                <c:pt idx="317">
                  <c:v>#N/A</c:v>
                </c:pt>
                <c:pt idx="318">
                  <c:v>#N/A</c:v>
                </c:pt>
                <c:pt idx="319">
                  <c:v>#N/A</c:v>
                </c:pt>
                <c:pt idx="320">
                  <c:v>#N/A</c:v>
                </c:pt>
                <c:pt idx="321">
                  <c:v>#N/A</c:v>
                </c:pt>
                <c:pt idx="322">
                  <c:v>#N/A</c:v>
                </c:pt>
                <c:pt idx="323">
                  <c:v>#N/A</c:v>
                </c:pt>
                <c:pt idx="324">
                  <c:v>#N/A</c:v>
                </c:pt>
                <c:pt idx="325">
                  <c:v>#N/A</c:v>
                </c:pt>
                <c:pt idx="326">
                  <c:v>#N/A</c:v>
                </c:pt>
                <c:pt idx="327">
                  <c:v>#N/A</c:v>
                </c:pt>
                <c:pt idx="328">
                  <c:v>#N/A</c:v>
                </c:pt>
                <c:pt idx="329">
                  <c:v>#N/A</c:v>
                </c:pt>
                <c:pt idx="330">
                  <c:v>#N/A</c:v>
                </c:pt>
                <c:pt idx="331">
                  <c:v>#N/A</c:v>
                </c:pt>
                <c:pt idx="332">
                  <c:v>#N/A</c:v>
                </c:pt>
                <c:pt idx="333">
                  <c:v>#N/A</c:v>
                </c:pt>
                <c:pt idx="334">
                  <c:v>#N/A</c:v>
                </c:pt>
                <c:pt idx="335">
                  <c:v>#N/A</c:v>
                </c:pt>
                <c:pt idx="336">
                  <c:v>#N/A</c:v>
                </c:pt>
                <c:pt idx="337">
                  <c:v>#N/A</c:v>
                </c:pt>
                <c:pt idx="338">
                  <c:v>#N/A</c:v>
                </c:pt>
                <c:pt idx="339">
                  <c:v>#N/A</c:v>
                </c:pt>
                <c:pt idx="340">
                  <c:v>#N/A</c:v>
                </c:pt>
                <c:pt idx="341">
                  <c:v>#N/A</c:v>
                </c:pt>
                <c:pt idx="342">
                  <c:v>#N/A</c:v>
                </c:pt>
                <c:pt idx="343">
                  <c:v>#N/A</c:v>
                </c:pt>
                <c:pt idx="344">
                  <c:v>#N/A</c:v>
                </c:pt>
                <c:pt idx="345">
                  <c:v>#N/A</c:v>
                </c:pt>
                <c:pt idx="346">
                  <c:v>#N/A</c:v>
                </c:pt>
                <c:pt idx="347">
                  <c:v>#N/A</c:v>
                </c:pt>
                <c:pt idx="348">
                  <c:v>#N/A</c:v>
                </c:pt>
                <c:pt idx="349">
                  <c:v>#N/A</c:v>
                </c:pt>
                <c:pt idx="350">
                  <c:v>#N/A</c:v>
                </c:pt>
                <c:pt idx="351">
                  <c:v>#N/A</c:v>
                </c:pt>
                <c:pt idx="352">
                  <c:v>#N/A</c:v>
                </c:pt>
                <c:pt idx="353">
                  <c:v>#N/A</c:v>
                </c:pt>
                <c:pt idx="354">
                  <c:v>#N/A</c:v>
                </c:pt>
                <c:pt idx="355">
                  <c:v>#N/A</c:v>
                </c:pt>
                <c:pt idx="356">
                  <c:v>#N/A</c:v>
                </c:pt>
                <c:pt idx="357">
                  <c:v>#N/A</c:v>
                </c:pt>
                <c:pt idx="358">
                  <c:v>#N/A</c:v>
                </c:pt>
                <c:pt idx="359">
                  <c:v>#N/A</c:v>
                </c:pt>
                <c:pt idx="360">
                  <c:v>#N/A</c:v>
                </c:pt>
                <c:pt idx="361">
                  <c:v>#N/A</c:v>
                </c:pt>
              </c:numCache>
            </c:numRef>
          </c:xVal>
          <c:yVal>
            <c:numRef>
              <c:f>Calculations!$BJ$43:$BJ$404</c:f>
              <c:numCache>
                <c:formatCode>0.0</c:formatCode>
                <c:ptCount val="362"/>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#N/A</c:v>
                </c:pt>
                <c:pt idx="103">
                  <c:v>#N/A</c:v>
                </c:pt>
                <c:pt idx="104">
                  <c:v>#N/A</c:v>
                </c:pt>
                <c:pt idx="105">
                  <c:v>#N/A</c:v>
                </c:pt>
                <c:pt idx="106">
                  <c:v>#N/A</c:v>
                </c:pt>
                <c:pt idx="107">
                  <c:v>#N/A</c:v>
                </c:pt>
                <c:pt idx="108">
                  <c:v>#N/A</c:v>
                </c:pt>
                <c:pt idx="109">
                  <c:v>#N/A</c:v>
                </c:pt>
                <c:pt idx="110">
                  <c:v>#N/A</c:v>
                </c:pt>
                <c:pt idx="111">
                  <c:v>#N/A</c:v>
                </c:pt>
                <c:pt idx="112">
                  <c:v>#N/A</c:v>
                </c:pt>
                <c:pt idx="113">
                  <c:v>#N/A</c:v>
                </c:pt>
                <c:pt idx="114">
                  <c:v>#N/A</c:v>
                </c:pt>
                <c:pt idx="115">
                  <c:v>#N/A</c:v>
                </c:pt>
                <c:pt idx="116">
                  <c:v>#N/A</c:v>
                </c:pt>
                <c:pt idx="117">
                  <c:v>#N/A</c:v>
                </c:pt>
                <c:pt idx="118">
                  <c:v>#N/A</c:v>
                </c:pt>
                <c:pt idx="119">
                  <c:v>#N/A</c:v>
                </c:pt>
                <c:pt idx="120">
                  <c:v>-12.499999999999995</c:v>
                </c:pt>
                <c:pt idx="121">
                  <c:v>-12.875951872751356</c:v>
                </c:pt>
                <c:pt idx="122">
                  <c:v>-13.24798160583012</c:v>
                </c:pt>
                <c:pt idx="123">
                  <c:v>-13.615975875375677</c:v>
                </c:pt>
                <c:pt idx="124">
                  <c:v>-13.979822586768668</c:v>
                </c:pt>
                <c:pt idx="125">
                  <c:v>-14.339410908776154</c:v>
                </c:pt>
                <c:pt idx="126">
                  <c:v>-14.694631307311825</c:v>
                </c:pt>
                <c:pt idx="127">
                  <c:v>-15.04537557880121</c:v>
                </c:pt>
                <c:pt idx="128">
                  <c:v>-15.391536883141457</c:v>
                </c:pt>
                <c:pt idx="129">
                  <c:v>-15.733009776245932</c:v>
                </c:pt>
                <c:pt idx="130">
                  <c:v>#N/A</c:v>
                </c:pt>
                <c:pt idx="131">
                  <c:v>#N/A</c:v>
                </c:pt>
                <c:pt idx="132">
                  <c:v>#N/A</c:v>
                </c:pt>
                <c:pt idx="133">
                  <c:v>#N/A</c:v>
                </c:pt>
                <c:pt idx="134">
                  <c:v>#N/A</c:v>
                </c:pt>
                <c:pt idx="135">
                  <c:v>#N/A</c:v>
                </c:pt>
                <c:pt idx="136">
                  <c:v>#N/A</c:v>
                </c:pt>
                <c:pt idx="137">
                  <c:v>#N/A</c:v>
                </c:pt>
                <c:pt idx="138">
                  <c:v>#N/A</c:v>
                </c:pt>
                <c:pt idx="139">
                  <c:v>#N/A</c:v>
                </c:pt>
                <c:pt idx="140">
                  <c:v>#N/A</c:v>
                </c:pt>
                <c:pt idx="141">
                  <c:v>#N/A</c:v>
                </c:pt>
                <c:pt idx="142">
                  <c:v>#N/A</c:v>
                </c:pt>
                <c:pt idx="143">
                  <c:v>#N/A</c:v>
                </c:pt>
                <c:pt idx="144">
                  <c:v>#N/A</c:v>
                </c:pt>
                <c:pt idx="145">
                  <c:v>#N/A</c:v>
                </c:pt>
                <c:pt idx="146">
                  <c:v>#N/A</c:v>
                </c:pt>
                <c:pt idx="147">
                  <c:v>#N/A</c:v>
                </c:pt>
                <c:pt idx="148">
                  <c:v>#N/A</c:v>
                </c:pt>
                <c:pt idx="149">
                  <c:v>#N/A</c:v>
                </c:pt>
                <c:pt idx="150">
                  <c:v>#N/A</c:v>
                </c:pt>
                <c:pt idx="151">
                  <c:v>#N/A</c:v>
                </c:pt>
                <c:pt idx="152">
                  <c:v>#N/A</c:v>
                </c:pt>
                <c:pt idx="153">
                  <c:v>#N/A</c:v>
                </c:pt>
                <c:pt idx="154">
                  <c:v>#N/A</c:v>
                </c:pt>
                <c:pt idx="155">
                  <c:v>#N/A</c:v>
                </c:pt>
                <c:pt idx="156">
                  <c:v>#N/A</c:v>
                </c:pt>
                <c:pt idx="157">
                  <c:v>#N/A</c:v>
                </c:pt>
                <c:pt idx="158">
                  <c:v>#N/A</c:v>
                </c:pt>
                <c:pt idx="159">
                  <c:v>#N/A</c:v>
                </c:pt>
                <c:pt idx="160">
                  <c:v>#N/A</c:v>
                </c:pt>
                <c:pt idx="161">
                  <c:v>#N/A</c:v>
                </c:pt>
                <c:pt idx="162">
                  <c:v>#N/A</c:v>
                </c:pt>
                <c:pt idx="163">
                  <c:v>#N/A</c:v>
                </c:pt>
                <c:pt idx="164">
                  <c:v>#N/A</c:v>
                </c:pt>
                <c:pt idx="165">
                  <c:v>#N/A</c:v>
                </c:pt>
                <c:pt idx="166">
                  <c:v>#N/A</c:v>
                </c:pt>
                <c:pt idx="167">
                  <c:v>#N/A</c:v>
                </c:pt>
                <c:pt idx="168">
                  <c:v>#N/A</c:v>
                </c:pt>
                <c:pt idx="169">
                  <c:v>#N/A</c:v>
                </c:pt>
                <c:pt idx="170">
                  <c:v>#N/A</c:v>
                </c:pt>
                <c:pt idx="171">
                  <c:v>#N/A</c:v>
                </c:pt>
                <c:pt idx="172">
                  <c:v>#N/A</c:v>
                </c:pt>
                <c:pt idx="173">
                  <c:v>#N/A</c:v>
                </c:pt>
                <c:pt idx="174">
                  <c:v>#N/A</c:v>
                </c:pt>
                <c:pt idx="175">
                  <c:v>#N/A</c:v>
                </c:pt>
                <c:pt idx="176">
                  <c:v>#N/A</c:v>
                </c:pt>
                <c:pt idx="177">
                  <c:v>#N/A</c:v>
                </c:pt>
                <c:pt idx="178">
                  <c:v>#N/A</c:v>
                </c:pt>
                <c:pt idx="179">
                  <c:v>#N/A</c:v>
                </c:pt>
                <c:pt idx="181">
                  <c:v>#N/A</c:v>
                </c:pt>
                <c:pt idx="182">
                  <c:v>#N/A</c:v>
                </c:pt>
                <c:pt idx="183">
                  <c:v>#N/A</c:v>
                </c:pt>
                <c:pt idx="184">
                  <c:v>#N/A</c:v>
                </c:pt>
                <c:pt idx="185">
                  <c:v>#N/A</c:v>
                </c:pt>
                <c:pt idx="186">
                  <c:v>#N/A</c:v>
                </c:pt>
                <c:pt idx="187">
                  <c:v>#N/A</c:v>
                </c:pt>
                <c:pt idx="188">
                  <c:v>#N/A</c:v>
                </c:pt>
                <c:pt idx="189">
                  <c:v>#N/A</c:v>
                </c:pt>
                <c:pt idx="190">
                  <c:v>#N/A</c:v>
                </c:pt>
                <c:pt idx="191">
                  <c:v>#N/A</c:v>
                </c:pt>
                <c:pt idx="192">
                  <c:v>#N/A</c:v>
                </c:pt>
                <c:pt idx="193">
                  <c:v>#N/A</c:v>
                </c:pt>
                <c:pt idx="194">
                  <c:v>#N/A</c:v>
                </c:pt>
                <c:pt idx="195">
                  <c:v>#N/A</c:v>
                </c:pt>
                <c:pt idx="196">
                  <c:v>#N/A</c:v>
                </c:pt>
                <c:pt idx="197">
                  <c:v>#N/A</c:v>
                </c:pt>
                <c:pt idx="198">
                  <c:v>#N/A</c:v>
                </c:pt>
                <c:pt idx="199">
                  <c:v>#N/A</c:v>
                </c:pt>
                <c:pt idx="200">
                  <c:v>#N/A</c:v>
                </c:pt>
                <c:pt idx="201">
                  <c:v>#N/A</c:v>
                </c:pt>
                <c:pt idx="202">
                  <c:v>#N/A</c:v>
                </c:pt>
                <c:pt idx="203">
                  <c:v>#N/A</c:v>
                </c:pt>
                <c:pt idx="204">
                  <c:v>#N/A</c:v>
                </c:pt>
                <c:pt idx="205">
                  <c:v>#N/A</c:v>
                </c:pt>
                <c:pt idx="206">
                  <c:v>#N/A</c:v>
                </c:pt>
                <c:pt idx="207">
                  <c:v>#N/A</c:v>
                </c:pt>
                <c:pt idx="208">
                  <c:v>#N/A</c:v>
                </c:pt>
                <c:pt idx="209">
                  <c:v>#N/A</c:v>
                </c:pt>
                <c:pt idx="210">
                  <c:v>#N/A</c:v>
                </c:pt>
                <c:pt idx="211">
                  <c:v>#N/A</c:v>
                </c:pt>
                <c:pt idx="212">
                  <c:v>#N/A</c:v>
                </c:pt>
                <c:pt idx="213">
                  <c:v>#N/A</c:v>
                </c:pt>
                <c:pt idx="214">
                  <c:v>#N/A</c:v>
                </c:pt>
                <c:pt idx="215">
                  <c:v>#N/A</c:v>
                </c:pt>
                <c:pt idx="216">
                  <c:v>#N/A</c:v>
                </c:pt>
                <c:pt idx="217">
                  <c:v>#N/A</c:v>
                </c:pt>
                <c:pt idx="218">
                  <c:v>#N/A</c:v>
                </c:pt>
                <c:pt idx="219">
                  <c:v>#N/A</c:v>
                </c:pt>
                <c:pt idx="220">
                  <c:v>#N/A</c:v>
                </c:pt>
                <c:pt idx="221">
                  <c:v>#N/A</c:v>
                </c:pt>
                <c:pt idx="222">
                  <c:v>#N/A</c:v>
                </c:pt>
                <c:pt idx="223">
                  <c:v>#N/A</c:v>
                </c:pt>
                <c:pt idx="224">
                  <c:v>#N/A</c:v>
                </c:pt>
                <c:pt idx="225">
                  <c:v>#N/A</c:v>
                </c:pt>
                <c:pt idx="226">
                  <c:v>#N/A</c:v>
                </c:pt>
                <c:pt idx="227">
                  <c:v>#N/A</c:v>
                </c:pt>
                <c:pt idx="228">
                  <c:v>#N/A</c:v>
                </c:pt>
                <c:pt idx="229">
                  <c:v>#N/A</c:v>
                </c:pt>
                <c:pt idx="230">
                  <c:v>#N/A</c:v>
                </c:pt>
                <c:pt idx="231">
                  <c:v>#N/A</c:v>
                </c:pt>
                <c:pt idx="232">
                  <c:v>-15.733009776245947</c:v>
                </c:pt>
                <c:pt idx="233">
                  <c:v>-15.391536883141452</c:v>
                </c:pt>
                <c:pt idx="234">
                  <c:v>-15.045375578801206</c:v>
                </c:pt>
                <c:pt idx="235">
                  <c:v>-14.69463130731183</c:v>
                </c:pt>
                <c:pt idx="236">
                  <c:v>-14.339410908776159</c:v>
                </c:pt>
                <c:pt idx="237">
                  <c:v>-13.979822586768664</c:v>
                </c:pt>
                <c:pt idx="238">
                  <c:v>-13.615975875375675</c:v>
                </c:pt>
                <c:pt idx="239">
                  <c:v>-13.247981605830125</c:v>
                </c:pt>
                <c:pt idx="240">
                  <c:v>-12.875951872751362</c:v>
                </c:pt>
                <c:pt idx="241">
                  <c:v>-12.500000000000011</c:v>
                </c:pt>
                <c:pt idx="242">
                  <c:v>#N/A</c:v>
                </c:pt>
                <c:pt idx="243">
                  <c:v>#N/A</c:v>
                </c:pt>
                <c:pt idx="244">
                  <c:v>#N/A</c:v>
                </c:pt>
                <c:pt idx="245">
                  <c:v>#N/A</c:v>
                </c:pt>
                <c:pt idx="246">
                  <c:v>#N/A</c:v>
                </c:pt>
                <c:pt idx="247">
                  <c:v>#N/A</c:v>
                </c:pt>
                <c:pt idx="248">
                  <c:v>#N/A</c:v>
                </c:pt>
                <c:pt idx="249">
                  <c:v>#N/A</c:v>
                </c:pt>
                <c:pt idx="250">
                  <c:v>#N/A</c:v>
                </c:pt>
                <c:pt idx="251">
                  <c:v>#N/A</c:v>
                </c:pt>
                <c:pt idx="252">
                  <c:v>#N/A</c:v>
                </c:pt>
                <c:pt idx="253">
                  <c:v>#N/A</c:v>
                </c:pt>
                <c:pt idx="254">
                  <c:v>#N/A</c:v>
                </c:pt>
                <c:pt idx="255">
                  <c:v>#N/A</c:v>
                </c:pt>
                <c:pt idx="256">
                  <c:v>#N/A</c:v>
                </c:pt>
                <c:pt idx="257">
                  <c:v>#N/A</c:v>
                </c:pt>
                <c:pt idx="258">
                  <c:v>#N/A</c:v>
                </c:pt>
                <c:pt idx="259">
                  <c:v>#N/A</c:v>
                </c:pt>
                <c:pt idx="260">
                  <c:v>#N/A</c:v>
                </c:pt>
                <c:pt idx="261">
                  <c:v>#N/A</c:v>
                </c:pt>
                <c:pt idx="262">
                  <c:v>#N/A</c:v>
                </c:pt>
                <c:pt idx="263">
                  <c:v>#N/A</c:v>
                </c:pt>
                <c:pt idx="264">
                  <c:v>#N/A</c:v>
                </c:pt>
                <c:pt idx="265">
                  <c:v>#N/A</c:v>
                </c:pt>
                <c:pt idx="266">
                  <c:v>#N/A</c:v>
                </c:pt>
                <c:pt idx="267">
                  <c:v>#N/A</c:v>
                </c:pt>
                <c:pt idx="268">
                  <c:v>#N/A</c:v>
                </c:pt>
                <c:pt idx="269">
                  <c:v>#N/A</c:v>
                </c:pt>
                <c:pt idx="270">
                  <c:v>#N/A</c:v>
                </c:pt>
                <c:pt idx="271">
                  <c:v>#N/A</c:v>
                </c:pt>
                <c:pt idx="272">
                  <c:v>#N/A</c:v>
                </c:pt>
                <c:pt idx="273">
                  <c:v>#N/A</c:v>
                </c:pt>
                <c:pt idx="274">
                  <c:v>#N/A</c:v>
                </c:pt>
                <c:pt idx="275">
                  <c:v>#N/A</c:v>
                </c:pt>
                <c:pt idx="276">
                  <c:v>#N/A</c:v>
                </c:pt>
                <c:pt idx="277">
                  <c:v>#N/A</c:v>
                </c:pt>
                <c:pt idx="278">
                  <c:v>#N/A</c:v>
                </c:pt>
                <c:pt idx="279">
                  <c:v>#N/A</c:v>
                </c:pt>
                <c:pt idx="280">
                  <c:v>#N/A</c:v>
                </c:pt>
                <c:pt idx="281">
                  <c:v>#N/A</c:v>
                </c:pt>
                <c:pt idx="282">
                  <c:v>#N/A</c:v>
                </c:pt>
                <c:pt idx="283">
                  <c:v>#N/A</c:v>
                </c:pt>
                <c:pt idx="284">
                  <c:v>#N/A</c:v>
                </c:pt>
                <c:pt idx="285">
                  <c:v>#N/A</c:v>
                </c:pt>
                <c:pt idx="286">
                  <c:v>#N/A</c:v>
                </c:pt>
                <c:pt idx="287">
                  <c:v>#N/A</c:v>
                </c:pt>
                <c:pt idx="288">
                  <c:v>#N/A</c:v>
                </c:pt>
                <c:pt idx="289">
                  <c:v>#N/A</c:v>
                </c:pt>
                <c:pt idx="290">
                  <c:v>#N/A</c:v>
                </c:pt>
                <c:pt idx="291">
                  <c:v>#N/A</c:v>
                </c:pt>
                <c:pt idx="292">
                  <c:v>#N/A</c:v>
                </c:pt>
                <c:pt idx="293">
                  <c:v>#N/A</c:v>
                </c:pt>
                <c:pt idx="294">
                  <c:v>#N/A</c:v>
                </c:pt>
                <c:pt idx="295">
                  <c:v>#N/A</c:v>
                </c:pt>
                <c:pt idx="296">
                  <c:v>#N/A</c:v>
                </c:pt>
                <c:pt idx="297">
                  <c:v>#N/A</c:v>
                </c:pt>
                <c:pt idx="298">
                  <c:v>#N/A</c:v>
                </c:pt>
                <c:pt idx="299">
                  <c:v>#N/A</c:v>
                </c:pt>
                <c:pt idx="300">
                  <c:v>#N/A</c:v>
                </c:pt>
                <c:pt idx="301">
                  <c:v>#N/A</c:v>
                </c:pt>
                <c:pt idx="302">
                  <c:v>#N/A</c:v>
                </c:pt>
                <c:pt idx="303">
                  <c:v>#N/A</c:v>
                </c:pt>
                <c:pt idx="304">
                  <c:v>#N/A</c:v>
                </c:pt>
                <c:pt idx="305">
                  <c:v>#N/A</c:v>
                </c:pt>
                <c:pt idx="306">
                  <c:v>#N/A</c:v>
                </c:pt>
                <c:pt idx="307">
                  <c:v>#N/A</c:v>
                </c:pt>
                <c:pt idx="308">
                  <c:v>#N/A</c:v>
                </c:pt>
                <c:pt idx="309">
                  <c:v>#N/A</c:v>
                </c:pt>
                <c:pt idx="310">
                  <c:v>#N/A</c:v>
                </c:pt>
                <c:pt idx="311">
                  <c:v>#N/A</c:v>
                </c:pt>
                <c:pt idx="312">
                  <c:v>#N/A</c:v>
                </c:pt>
                <c:pt idx="313">
                  <c:v>#N/A</c:v>
                </c:pt>
                <c:pt idx="314">
                  <c:v>#N/A</c:v>
                </c:pt>
                <c:pt idx="315">
                  <c:v>#N/A</c:v>
                </c:pt>
                <c:pt idx="316">
                  <c:v>#N/A</c:v>
                </c:pt>
                <c:pt idx="317">
                  <c:v>#N/A</c:v>
                </c:pt>
                <c:pt idx="318">
                  <c:v>#N/A</c:v>
                </c:pt>
                <c:pt idx="319">
                  <c:v>#N/A</c:v>
                </c:pt>
                <c:pt idx="320">
                  <c:v>#N/A</c:v>
                </c:pt>
                <c:pt idx="321">
                  <c:v>#N/A</c:v>
                </c:pt>
                <c:pt idx="322">
                  <c:v>#N/A</c:v>
                </c:pt>
                <c:pt idx="323">
                  <c:v>#N/A</c:v>
                </c:pt>
                <c:pt idx="324">
                  <c:v>#N/A</c:v>
                </c:pt>
                <c:pt idx="325">
                  <c:v>#N/A</c:v>
                </c:pt>
                <c:pt idx="326">
                  <c:v>#N/A</c:v>
                </c:pt>
                <c:pt idx="327">
                  <c:v>#N/A</c:v>
                </c:pt>
                <c:pt idx="328">
                  <c:v>#N/A</c:v>
                </c:pt>
                <c:pt idx="329">
                  <c:v>#N/A</c:v>
                </c:pt>
                <c:pt idx="330">
                  <c:v>#N/A</c:v>
                </c:pt>
                <c:pt idx="331">
                  <c:v>#N/A</c:v>
                </c:pt>
                <c:pt idx="332">
                  <c:v>#N/A</c:v>
                </c:pt>
                <c:pt idx="333">
                  <c:v>#N/A</c:v>
                </c:pt>
                <c:pt idx="334">
                  <c:v>#N/A</c:v>
                </c:pt>
                <c:pt idx="335">
                  <c:v>#N/A</c:v>
                </c:pt>
                <c:pt idx="336">
                  <c:v>#N/A</c:v>
                </c:pt>
                <c:pt idx="337">
                  <c:v>#N/A</c:v>
                </c:pt>
                <c:pt idx="338">
                  <c:v>#N/A</c:v>
                </c:pt>
                <c:pt idx="339">
                  <c:v>#N/A</c:v>
                </c:pt>
                <c:pt idx="340">
                  <c:v>#N/A</c:v>
                </c:pt>
                <c:pt idx="341">
                  <c:v>#N/A</c:v>
                </c:pt>
                <c:pt idx="342">
                  <c:v>#N/A</c:v>
                </c:pt>
                <c:pt idx="343">
                  <c:v>#N/A</c:v>
                </c:pt>
                <c:pt idx="344">
                  <c:v>#N/A</c:v>
                </c:pt>
                <c:pt idx="345">
                  <c:v>#N/A</c:v>
                </c:pt>
                <c:pt idx="346">
                  <c:v>#N/A</c:v>
                </c:pt>
                <c:pt idx="347">
                  <c:v>#N/A</c:v>
                </c:pt>
                <c:pt idx="348">
                  <c:v>#N/A</c:v>
                </c:pt>
                <c:pt idx="349">
                  <c:v>#N/A</c:v>
                </c:pt>
                <c:pt idx="350">
                  <c:v>#N/A</c:v>
                </c:pt>
                <c:pt idx="351">
                  <c:v>#N/A</c:v>
                </c:pt>
                <c:pt idx="352">
                  <c:v>#N/A</c:v>
                </c:pt>
                <c:pt idx="353">
                  <c:v>#N/A</c:v>
                </c:pt>
                <c:pt idx="354">
                  <c:v>#N/A</c:v>
                </c:pt>
                <c:pt idx="355">
                  <c:v>#N/A</c:v>
                </c:pt>
                <c:pt idx="356">
                  <c:v>#N/A</c:v>
                </c:pt>
                <c:pt idx="357">
                  <c:v>#N/A</c:v>
                </c:pt>
                <c:pt idx="358">
                  <c:v>#N/A</c:v>
                </c:pt>
                <c:pt idx="359">
                  <c:v>#N/A</c:v>
                </c:pt>
                <c:pt idx="360">
                  <c:v>#N/A</c:v>
                </c:pt>
                <c:pt idx="361">
                  <c:v>#N/A</c:v>
                </c:pt>
              </c:numCache>
            </c:numRef>
          </c:yVal>
          <c:smooth val="0"/>
          <c:extLst>
            <c:ext xmlns:c16="http://schemas.microsoft.com/office/drawing/2014/chart" uri="{C3380CC4-5D6E-409C-BE32-E72D297353CC}">
              <c16:uniqueId val="{000000B0-6799-4627-BE3B-B276A1C2FB94}"/>
            </c:ext>
          </c:extLst>
        </c:ser>
        <c:ser>
          <c:idx val="15"/>
          <c:order val="15"/>
          <c:tx>
            <c:strRef>
              <c:f>Calculations!$BK$41</c:f>
              <c:strCache>
                <c:ptCount val="1"/>
                <c:pt idx="0">
                  <c:v>res. Roll @ Vmax</c:v>
                </c:pt>
              </c:strCache>
            </c:strRef>
          </c:tx>
          <c:spPr>
            <a:ln w="25400" cap="rnd">
              <a:solidFill>
                <a:schemeClr val="accent2"/>
              </a:solidFill>
              <a:round/>
            </a:ln>
            <a:effectLst/>
          </c:spPr>
          <c:marker>
            <c:symbol val="none"/>
          </c:marker>
          <c:xVal>
            <c:numRef>
              <c:f>Calculations!$BL$43:$BL$404</c:f>
              <c:numCache>
                <c:formatCode>0.0</c:formatCode>
                <c:ptCount val="362"/>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#N/A</c:v>
                </c:pt>
                <c:pt idx="103">
                  <c:v>#N/A</c:v>
                </c:pt>
                <c:pt idx="104">
                  <c:v>#N/A</c:v>
                </c:pt>
                <c:pt idx="105">
                  <c:v>#N/A</c:v>
                </c:pt>
                <c:pt idx="106">
                  <c:v>#N/A</c:v>
                </c:pt>
                <c:pt idx="107">
                  <c:v>#N/A</c:v>
                </c:pt>
                <c:pt idx="108">
                  <c:v>#N/A</c:v>
                </c:pt>
                <c:pt idx="109">
                  <c:v>#N/A</c:v>
                </c:pt>
                <c:pt idx="110">
                  <c:v>#N/A</c:v>
                </c:pt>
                <c:pt idx="111">
                  <c:v>#N/A</c:v>
                </c:pt>
                <c:pt idx="112">
                  <c:v>#N/A</c:v>
                </c:pt>
                <c:pt idx="113">
                  <c:v>#N/A</c:v>
                </c:pt>
                <c:pt idx="114">
                  <c:v>#N/A</c:v>
                </c:pt>
                <c:pt idx="115">
                  <c:v>#N/A</c:v>
                </c:pt>
                <c:pt idx="116">
                  <c:v>#N/A</c:v>
                </c:pt>
                <c:pt idx="117">
                  <c:v>#N/A</c:v>
                </c:pt>
                <c:pt idx="118">
                  <c:v>#N/A</c:v>
                </c:pt>
                <c:pt idx="119">
                  <c:v>#N/A</c:v>
                </c:pt>
                <c:pt idx="120">
                  <c:v>#N/A</c:v>
                </c:pt>
                <c:pt idx="121">
                  <c:v>#N/A</c:v>
                </c:pt>
                <c:pt idx="122">
                  <c:v>#N/A</c:v>
                </c:pt>
                <c:pt idx="123">
                  <c:v>#N/A</c:v>
                </c:pt>
                <c:pt idx="124">
                  <c:v>#N/A</c:v>
                </c:pt>
                <c:pt idx="125">
                  <c:v>#N/A</c:v>
                </c:pt>
                <c:pt idx="126">
                  <c:v>#N/A</c:v>
                </c:pt>
                <c:pt idx="127">
                  <c:v>#N/A</c:v>
                </c:pt>
                <c:pt idx="128">
                  <c:v>#N/A</c:v>
                </c:pt>
                <c:pt idx="129">
                  <c:v>#N/A</c:v>
                </c:pt>
                <c:pt idx="130">
                  <c:v>#N/A</c:v>
                </c:pt>
                <c:pt idx="131">
                  <c:v>#N/A</c:v>
                </c:pt>
                <c:pt idx="132">
                  <c:v>#N/A</c:v>
                </c:pt>
                <c:pt idx="133">
                  <c:v>#N/A</c:v>
                </c:pt>
                <c:pt idx="134">
                  <c:v>#N/A</c:v>
                </c:pt>
                <c:pt idx="135">
                  <c:v>#N/A</c:v>
                </c:pt>
                <c:pt idx="136">
                  <c:v>17.36645926147493</c:v>
                </c:pt>
                <c:pt idx="137">
                  <c:v>17.049959001562463</c:v>
                </c:pt>
                <c:pt idx="138">
                  <c:v>16.72826515897146</c:v>
                </c:pt>
                <c:pt idx="139">
                  <c:v>16.401475724762683</c:v>
                </c:pt>
                <c:pt idx="140">
                  <c:v>16.069690242163485</c:v>
                </c:pt>
                <c:pt idx="141">
                  <c:v>15.733009776245934</c:v>
                </c:pt>
                <c:pt idx="142">
                  <c:v>15.391536883141461</c:v>
                </c:pt>
                <c:pt idx="143">
                  <c:v>15.045375578801204</c:v>
                </c:pt>
                <c:pt idx="144">
                  <c:v>14.69463130731183</c:v>
                </c:pt>
                <c:pt idx="145">
                  <c:v>14.339410908776149</c:v>
                </c:pt>
                <c:pt idx="146">
                  <c:v>13.979822586768673</c:v>
                </c:pt>
                <c:pt idx="147">
                  <c:v>13.615975875375682</c:v>
                </c:pt>
                <c:pt idx="148">
                  <c:v>13.247981605830123</c:v>
                </c:pt>
                <c:pt idx="149">
                  <c:v>12.87595187275136</c:v>
                </c:pt>
                <c:pt idx="150">
                  <c:v>12.499999999999998</c:v>
                </c:pt>
                <c:pt idx="151">
                  <c:v>12.12024050615843</c:v>
                </c:pt>
                <c:pt idx="152">
                  <c:v>11.736789069647267</c:v>
                </c:pt>
                <c:pt idx="153">
                  <c:v>11.349762493488672</c:v>
                </c:pt>
                <c:pt idx="154">
                  <c:v>10.959278669726933</c:v>
                </c:pt>
                <c:pt idx="155">
                  <c:v>10.565456543517488</c:v>
                </c:pt>
                <c:pt idx="156">
                  <c:v>10.16841607689501</c:v>
                </c:pt>
                <c:pt idx="157">
                  <c:v>9.768278212231845</c:v>
                </c:pt>
                <c:pt idx="158">
                  <c:v>9.3651648353978061</c:v>
                </c:pt>
                <c:pt idx="159">
                  <c:v>8.9591987386325052</c:v>
                </c:pt>
                <c:pt idx="160">
                  <c:v>8.5505035831417224</c:v>
                </c:pt>
                <c:pt idx="161">
                  <c:v>8.1392038614289142</c:v>
                </c:pt>
                <c:pt idx="162">
                  <c:v>7.7254248593736881</c:v>
                </c:pt>
                <c:pt idx="163">
                  <c:v>7.3092926180684152</c:v>
                </c:pt>
                <c:pt idx="164">
                  <c:v>6.8909338954249808</c:v>
                </c:pt>
                <c:pt idx="165">
                  <c:v>6.4704761275630256</c:v>
                </c:pt>
                <c:pt idx="166">
                  <c:v>6.0480473899916936</c:v>
                </c:pt>
                <c:pt idx="167">
                  <c:v>5.6237763585966301</c:v>
                </c:pt>
                <c:pt idx="168">
                  <c:v>5.1977922704439825</c:v>
                </c:pt>
                <c:pt idx="169">
                  <c:v>4.7702248844136239</c:v>
                </c:pt>
                <c:pt idx="170">
                  <c:v>4.3412044416732565</c:v>
                </c:pt>
                <c:pt idx="171">
                  <c:v>3.9108616260057745</c:v>
                </c:pt>
                <c:pt idx="172">
                  <c:v>3.4793275240016333</c:v>
                </c:pt>
                <c:pt idx="173">
                  <c:v>3.0467335851286887</c:v>
                </c:pt>
                <c:pt idx="174">
                  <c:v>2.6132115816913433</c:v>
                </c:pt>
                <c:pt idx="175">
                  <c:v>2.1788935686914548</c:v>
                </c:pt>
                <c:pt idx="176">
                  <c:v>1.7439118436031382</c:v>
                </c:pt>
                <c:pt idx="177">
                  <c:v>1.3083989060735952</c:v>
                </c:pt>
                <c:pt idx="178">
                  <c:v>0.87248741756252857</c:v>
                </c:pt>
                <c:pt idx="179">
                  <c:v>0.43631016093208597</c:v>
                </c:pt>
                <c:pt idx="181">
                  <c:v>3.06287113727155E-15</c:v>
                </c:pt>
                <c:pt idx="182">
                  <c:v>-0.43631016093209091</c:v>
                </c:pt>
                <c:pt idx="183">
                  <c:v>-0.87248741756252246</c:v>
                </c:pt>
                <c:pt idx="184">
                  <c:v>-1.308398906073589</c:v>
                </c:pt>
                <c:pt idx="185">
                  <c:v>-1.7439118436031318</c:v>
                </c:pt>
                <c:pt idx="186">
                  <c:v>-2.1788935686914486</c:v>
                </c:pt>
                <c:pt idx="187">
                  <c:v>-2.6132115816913375</c:v>
                </c:pt>
                <c:pt idx="188">
                  <c:v>-3.0467335851286825</c:v>
                </c:pt>
                <c:pt idx="189">
                  <c:v>-3.4793275240016381</c:v>
                </c:pt>
                <c:pt idx="190">
                  <c:v>-3.9108616260057683</c:v>
                </c:pt>
                <c:pt idx="191">
                  <c:v>-4.3412044416732618</c:v>
                </c:pt>
                <c:pt idx="192">
                  <c:v>-4.7702248844136177</c:v>
                </c:pt>
                <c:pt idx="193">
                  <c:v>-5.1977922704439878</c:v>
                </c:pt>
                <c:pt idx="194">
                  <c:v>-5.6237763585966247</c:v>
                </c:pt>
                <c:pt idx="195">
                  <c:v>-6.0480473899916873</c:v>
                </c:pt>
                <c:pt idx="196">
                  <c:v>-6.4704761275630203</c:v>
                </c:pt>
                <c:pt idx="197">
                  <c:v>-6.8909338954249746</c:v>
                </c:pt>
                <c:pt idx="198">
                  <c:v>-7.3092926180684188</c:v>
                </c:pt>
                <c:pt idx="199">
                  <c:v>-7.7254248593736818</c:v>
                </c:pt>
                <c:pt idx="200">
                  <c:v>-8.1392038614289195</c:v>
                </c:pt>
                <c:pt idx="201">
                  <c:v>-8.5505035831417171</c:v>
                </c:pt>
                <c:pt idx="202">
                  <c:v>-8.9591987386325105</c:v>
                </c:pt>
                <c:pt idx="203">
                  <c:v>-9.3651648353978008</c:v>
                </c:pt>
                <c:pt idx="204">
                  <c:v>-9.7682782122318379</c:v>
                </c:pt>
                <c:pt idx="205">
                  <c:v>-10.168416076895005</c:v>
                </c:pt>
                <c:pt idx="206">
                  <c:v>-10.565456543517481</c:v>
                </c:pt>
                <c:pt idx="207">
                  <c:v>-10.959278669726936</c:v>
                </c:pt>
                <c:pt idx="208">
                  <c:v>-11.349762493488667</c:v>
                </c:pt>
                <c:pt idx="209">
                  <c:v>-11.736789069647271</c:v>
                </c:pt>
                <c:pt idx="210">
                  <c:v>-12.120240506158424</c:v>
                </c:pt>
                <c:pt idx="211">
                  <c:v>-12.500000000000004</c:v>
                </c:pt>
                <c:pt idx="212">
                  <c:v>-12.875951872751354</c:v>
                </c:pt>
                <c:pt idx="213">
                  <c:v>-13.24798160583012</c:v>
                </c:pt>
                <c:pt idx="214">
                  <c:v>-13.615975875375677</c:v>
                </c:pt>
                <c:pt idx="215">
                  <c:v>-13.979822586768668</c:v>
                </c:pt>
                <c:pt idx="216">
                  <c:v>-14.339410908776154</c:v>
                </c:pt>
                <c:pt idx="217">
                  <c:v>-14.694631307311825</c:v>
                </c:pt>
                <c:pt idx="218">
                  <c:v>-15.04537557880121</c:v>
                </c:pt>
                <c:pt idx="219">
                  <c:v>-15.391536883141455</c:v>
                </c:pt>
                <c:pt idx="220">
                  <c:v>-15.73300977624594</c:v>
                </c:pt>
                <c:pt idx="221">
                  <c:v>-16.069690242163482</c:v>
                </c:pt>
                <c:pt idx="222">
                  <c:v>-16.401475724762676</c:v>
                </c:pt>
                <c:pt idx="223">
                  <c:v>-16.728265158971457</c:v>
                </c:pt>
                <c:pt idx="224">
                  <c:v>-17.04995900156246</c:v>
                </c:pt>
                <c:pt idx="225">
                  <c:v>-17.366459261474933</c:v>
                </c:pt>
                <c:pt idx="226">
                  <c:v>#N/A</c:v>
                </c:pt>
                <c:pt idx="227">
                  <c:v>#N/A</c:v>
                </c:pt>
                <c:pt idx="228">
                  <c:v>#N/A</c:v>
                </c:pt>
                <c:pt idx="229">
                  <c:v>#N/A</c:v>
                </c:pt>
                <c:pt idx="230">
                  <c:v>#N/A</c:v>
                </c:pt>
                <c:pt idx="231">
                  <c:v>#N/A</c:v>
                </c:pt>
                <c:pt idx="232">
                  <c:v>#N/A</c:v>
                </c:pt>
                <c:pt idx="233">
                  <c:v>#N/A</c:v>
                </c:pt>
                <c:pt idx="234">
                  <c:v>#N/A</c:v>
                </c:pt>
                <c:pt idx="235">
                  <c:v>#N/A</c:v>
                </c:pt>
                <c:pt idx="236">
                  <c:v>#N/A</c:v>
                </c:pt>
                <c:pt idx="237">
                  <c:v>#N/A</c:v>
                </c:pt>
                <c:pt idx="238">
                  <c:v>#N/A</c:v>
                </c:pt>
                <c:pt idx="239">
                  <c:v>#N/A</c:v>
                </c:pt>
                <c:pt idx="240">
                  <c:v>#N/A</c:v>
                </c:pt>
                <c:pt idx="241">
                  <c:v>#N/A</c:v>
                </c:pt>
                <c:pt idx="242">
                  <c:v>#N/A</c:v>
                </c:pt>
                <c:pt idx="243">
                  <c:v>#N/A</c:v>
                </c:pt>
                <c:pt idx="244">
                  <c:v>#N/A</c:v>
                </c:pt>
                <c:pt idx="245">
                  <c:v>#N/A</c:v>
                </c:pt>
                <c:pt idx="246">
                  <c:v>#N/A</c:v>
                </c:pt>
                <c:pt idx="247">
                  <c:v>#N/A</c:v>
                </c:pt>
                <c:pt idx="248">
                  <c:v>#N/A</c:v>
                </c:pt>
                <c:pt idx="249">
                  <c:v>#N/A</c:v>
                </c:pt>
                <c:pt idx="250">
                  <c:v>#N/A</c:v>
                </c:pt>
                <c:pt idx="251">
                  <c:v>#N/A</c:v>
                </c:pt>
                <c:pt idx="252">
                  <c:v>#N/A</c:v>
                </c:pt>
                <c:pt idx="253">
                  <c:v>#N/A</c:v>
                </c:pt>
                <c:pt idx="254">
                  <c:v>#N/A</c:v>
                </c:pt>
                <c:pt idx="255">
                  <c:v>#N/A</c:v>
                </c:pt>
                <c:pt idx="256">
                  <c:v>#N/A</c:v>
                </c:pt>
                <c:pt idx="257">
                  <c:v>#N/A</c:v>
                </c:pt>
                <c:pt idx="258">
                  <c:v>#N/A</c:v>
                </c:pt>
                <c:pt idx="259">
                  <c:v>#N/A</c:v>
                </c:pt>
                <c:pt idx="260">
                  <c:v>#N/A</c:v>
                </c:pt>
                <c:pt idx="261">
                  <c:v>#N/A</c:v>
                </c:pt>
                <c:pt idx="262">
                  <c:v>#N/A</c:v>
                </c:pt>
                <c:pt idx="263">
                  <c:v>#N/A</c:v>
                </c:pt>
                <c:pt idx="264">
                  <c:v>#N/A</c:v>
                </c:pt>
                <c:pt idx="265">
                  <c:v>#N/A</c:v>
                </c:pt>
                <c:pt idx="266">
                  <c:v>#N/A</c:v>
                </c:pt>
                <c:pt idx="267">
                  <c:v>#N/A</c:v>
                </c:pt>
                <c:pt idx="268">
                  <c:v>#N/A</c:v>
                </c:pt>
                <c:pt idx="269">
                  <c:v>#N/A</c:v>
                </c:pt>
                <c:pt idx="270">
                  <c:v>#N/A</c:v>
                </c:pt>
                <c:pt idx="271">
                  <c:v>#N/A</c:v>
                </c:pt>
                <c:pt idx="272">
                  <c:v>#N/A</c:v>
                </c:pt>
                <c:pt idx="273">
                  <c:v>#N/A</c:v>
                </c:pt>
                <c:pt idx="274">
                  <c:v>#N/A</c:v>
                </c:pt>
                <c:pt idx="275">
                  <c:v>#N/A</c:v>
                </c:pt>
                <c:pt idx="276">
                  <c:v>#N/A</c:v>
                </c:pt>
                <c:pt idx="277">
                  <c:v>#N/A</c:v>
                </c:pt>
                <c:pt idx="278">
                  <c:v>#N/A</c:v>
                </c:pt>
                <c:pt idx="279">
                  <c:v>#N/A</c:v>
                </c:pt>
                <c:pt idx="280">
                  <c:v>#N/A</c:v>
                </c:pt>
                <c:pt idx="281">
                  <c:v>#N/A</c:v>
                </c:pt>
                <c:pt idx="282">
                  <c:v>#N/A</c:v>
                </c:pt>
                <c:pt idx="283">
                  <c:v>#N/A</c:v>
                </c:pt>
                <c:pt idx="284">
                  <c:v>#N/A</c:v>
                </c:pt>
                <c:pt idx="285">
                  <c:v>#N/A</c:v>
                </c:pt>
                <c:pt idx="286">
                  <c:v>#N/A</c:v>
                </c:pt>
                <c:pt idx="287">
                  <c:v>#N/A</c:v>
                </c:pt>
                <c:pt idx="288">
                  <c:v>#N/A</c:v>
                </c:pt>
                <c:pt idx="289">
                  <c:v>#N/A</c:v>
                </c:pt>
                <c:pt idx="290">
                  <c:v>#N/A</c:v>
                </c:pt>
                <c:pt idx="291">
                  <c:v>#N/A</c:v>
                </c:pt>
                <c:pt idx="292">
                  <c:v>#N/A</c:v>
                </c:pt>
                <c:pt idx="293">
                  <c:v>#N/A</c:v>
                </c:pt>
                <c:pt idx="294">
                  <c:v>#N/A</c:v>
                </c:pt>
                <c:pt idx="295">
                  <c:v>#N/A</c:v>
                </c:pt>
                <c:pt idx="296">
                  <c:v>#N/A</c:v>
                </c:pt>
                <c:pt idx="297">
                  <c:v>#N/A</c:v>
                </c:pt>
                <c:pt idx="298">
                  <c:v>#N/A</c:v>
                </c:pt>
                <c:pt idx="299">
                  <c:v>#N/A</c:v>
                </c:pt>
                <c:pt idx="300">
                  <c:v>#N/A</c:v>
                </c:pt>
                <c:pt idx="301">
                  <c:v>#N/A</c:v>
                </c:pt>
                <c:pt idx="302">
                  <c:v>#N/A</c:v>
                </c:pt>
                <c:pt idx="303">
                  <c:v>#N/A</c:v>
                </c:pt>
                <c:pt idx="304">
                  <c:v>#N/A</c:v>
                </c:pt>
                <c:pt idx="305">
                  <c:v>#N/A</c:v>
                </c:pt>
                <c:pt idx="306">
                  <c:v>#N/A</c:v>
                </c:pt>
                <c:pt idx="307">
                  <c:v>#N/A</c:v>
                </c:pt>
                <c:pt idx="308">
                  <c:v>#N/A</c:v>
                </c:pt>
                <c:pt idx="309">
                  <c:v>#N/A</c:v>
                </c:pt>
                <c:pt idx="310">
                  <c:v>#N/A</c:v>
                </c:pt>
                <c:pt idx="311">
                  <c:v>#N/A</c:v>
                </c:pt>
                <c:pt idx="312">
                  <c:v>#N/A</c:v>
                </c:pt>
                <c:pt idx="313">
                  <c:v>#N/A</c:v>
                </c:pt>
                <c:pt idx="314">
                  <c:v>#N/A</c:v>
                </c:pt>
                <c:pt idx="315">
                  <c:v>#N/A</c:v>
                </c:pt>
                <c:pt idx="316">
                  <c:v>#N/A</c:v>
                </c:pt>
                <c:pt idx="317">
                  <c:v>#N/A</c:v>
                </c:pt>
                <c:pt idx="318">
                  <c:v>#N/A</c:v>
                </c:pt>
                <c:pt idx="319">
                  <c:v>#N/A</c:v>
                </c:pt>
                <c:pt idx="320">
                  <c:v>#N/A</c:v>
                </c:pt>
                <c:pt idx="321">
                  <c:v>#N/A</c:v>
                </c:pt>
                <c:pt idx="322">
                  <c:v>#N/A</c:v>
                </c:pt>
                <c:pt idx="323">
                  <c:v>#N/A</c:v>
                </c:pt>
                <c:pt idx="324">
                  <c:v>#N/A</c:v>
                </c:pt>
                <c:pt idx="325">
                  <c:v>#N/A</c:v>
                </c:pt>
                <c:pt idx="326">
                  <c:v>#N/A</c:v>
                </c:pt>
                <c:pt idx="327">
                  <c:v>#N/A</c:v>
                </c:pt>
                <c:pt idx="328">
                  <c:v>#N/A</c:v>
                </c:pt>
                <c:pt idx="329">
                  <c:v>#N/A</c:v>
                </c:pt>
                <c:pt idx="330">
                  <c:v>#N/A</c:v>
                </c:pt>
                <c:pt idx="331">
                  <c:v>#N/A</c:v>
                </c:pt>
                <c:pt idx="332">
                  <c:v>#N/A</c:v>
                </c:pt>
                <c:pt idx="333">
                  <c:v>#N/A</c:v>
                </c:pt>
                <c:pt idx="334">
                  <c:v>#N/A</c:v>
                </c:pt>
                <c:pt idx="335">
                  <c:v>#N/A</c:v>
                </c:pt>
                <c:pt idx="336">
                  <c:v>#N/A</c:v>
                </c:pt>
                <c:pt idx="337">
                  <c:v>#N/A</c:v>
                </c:pt>
                <c:pt idx="338">
                  <c:v>#N/A</c:v>
                </c:pt>
                <c:pt idx="339">
                  <c:v>#N/A</c:v>
                </c:pt>
                <c:pt idx="340">
                  <c:v>#N/A</c:v>
                </c:pt>
                <c:pt idx="341">
                  <c:v>#N/A</c:v>
                </c:pt>
                <c:pt idx="342">
                  <c:v>#N/A</c:v>
                </c:pt>
                <c:pt idx="343">
                  <c:v>#N/A</c:v>
                </c:pt>
                <c:pt idx="344">
                  <c:v>#N/A</c:v>
                </c:pt>
                <c:pt idx="345">
                  <c:v>#N/A</c:v>
                </c:pt>
                <c:pt idx="346">
                  <c:v>#N/A</c:v>
                </c:pt>
                <c:pt idx="347">
                  <c:v>#N/A</c:v>
                </c:pt>
                <c:pt idx="348">
                  <c:v>#N/A</c:v>
                </c:pt>
                <c:pt idx="349">
                  <c:v>#N/A</c:v>
                </c:pt>
                <c:pt idx="350">
                  <c:v>#N/A</c:v>
                </c:pt>
                <c:pt idx="351">
                  <c:v>#N/A</c:v>
                </c:pt>
                <c:pt idx="352">
                  <c:v>#N/A</c:v>
                </c:pt>
                <c:pt idx="353">
                  <c:v>#N/A</c:v>
                </c:pt>
                <c:pt idx="354">
                  <c:v>#N/A</c:v>
                </c:pt>
                <c:pt idx="355">
                  <c:v>#N/A</c:v>
                </c:pt>
                <c:pt idx="356">
                  <c:v>#N/A</c:v>
                </c:pt>
                <c:pt idx="357">
                  <c:v>#N/A</c:v>
                </c:pt>
                <c:pt idx="358">
                  <c:v>#N/A</c:v>
                </c:pt>
                <c:pt idx="359">
                  <c:v>#N/A</c:v>
                </c:pt>
                <c:pt idx="360">
                  <c:v>#N/A</c:v>
                </c:pt>
                <c:pt idx="361">
                  <c:v>#N/A</c:v>
                </c:pt>
              </c:numCache>
            </c:numRef>
          </c:xVal>
          <c:yVal>
            <c:numRef>
              <c:f>Calculations!$BM$43:$BM$404</c:f>
              <c:numCache>
                <c:formatCode>0.0</c:formatCode>
                <c:ptCount val="362"/>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#N/A</c:v>
                </c:pt>
                <c:pt idx="103">
                  <c:v>#N/A</c:v>
                </c:pt>
                <c:pt idx="104">
                  <c:v>#N/A</c:v>
                </c:pt>
                <c:pt idx="105">
                  <c:v>#N/A</c:v>
                </c:pt>
                <c:pt idx="106">
                  <c:v>#N/A</c:v>
                </c:pt>
                <c:pt idx="107">
                  <c:v>#N/A</c:v>
                </c:pt>
                <c:pt idx="108">
                  <c:v>#N/A</c:v>
                </c:pt>
                <c:pt idx="109">
                  <c:v>#N/A</c:v>
                </c:pt>
                <c:pt idx="110">
                  <c:v>#N/A</c:v>
                </c:pt>
                <c:pt idx="111">
                  <c:v>#N/A</c:v>
                </c:pt>
                <c:pt idx="112">
                  <c:v>#N/A</c:v>
                </c:pt>
                <c:pt idx="113">
                  <c:v>#N/A</c:v>
                </c:pt>
                <c:pt idx="114">
                  <c:v>#N/A</c:v>
                </c:pt>
                <c:pt idx="115">
                  <c:v>#N/A</c:v>
                </c:pt>
                <c:pt idx="116">
                  <c:v>#N/A</c:v>
                </c:pt>
                <c:pt idx="117">
                  <c:v>#N/A</c:v>
                </c:pt>
                <c:pt idx="118">
                  <c:v>#N/A</c:v>
                </c:pt>
                <c:pt idx="119">
                  <c:v>#N/A</c:v>
                </c:pt>
                <c:pt idx="120">
                  <c:v>#N/A</c:v>
                </c:pt>
                <c:pt idx="121">
                  <c:v>#N/A</c:v>
                </c:pt>
                <c:pt idx="122">
                  <c:v>#N/A</c:v>
                </c:pt>
                <c:pt idx="123">
                  <c:v>#N/A</c:v>
                </c:pt>
                <c:pt idx="124">
                  <c:v>#N/A</c:v>
                </c:pt>
                <c:pt idx="125">
                  <c:v>#N/A</c:v>
                </c:pt>
                <c:pt idx="126">
                  <c:v>#N/A</c:v>
                </c:pt>
                <c:pt idx="127">
                  <c:v>#N/A</c:v>
                </c:pt>
                <c:pt idx="128">
                  <c:v>#N/A</c:v>
                </c:pt>
                <c:pt idx="129">
                  <c:v>#N/A</c:v>
                </c:pt>
                <c:pt idx="130">
                  <c:v>#N/A</c:v>
                </c:pt>
                <c:pt idx="131">
                  <c:v>#N/A</c:v>
                </c:pt>
                <c:pt idx="132">
                  <c:v>#N/A</c:v>
                </c:pt>
                <c:pt idx="133">
                  <c:v>#N/A</c:v>
                </c:pt>
                <c:pt idx="134">
                  <c:v>#N/A</c:v>
                </c:pt>
                <c:pt idx="135">
                  <c:v>#N/A</c:v>
                </c:pt>
                <c:pt idx="136">
                  <c:v>-17.983495008466281</c:v>
                </c:pt>
                <c:pt idx="137">
                  <c:v>-18.283842540479263</c:v>
                </c:pt>
                <c:pt idx="138">
                  <c:v>-18.578620636934851</c:v>
                </c:pt>
                <c:pt idx="139">
                  <c:v>-18.8677395055693</c:v>
                </c:pt>
                <c:pt idx="140">
                  <c:v>-19.151111077974448</c:v>
                </c:pt>
                <c:pt idx="141">
                  <c:v>-19.428649036424272</c:v>
                </c:pt>
                <c:pt idx="142">
                  <c:v>-19.700268840168047</c:v>
                </c:pt>
                <c:pt idx="143">
                  <c:v>-19.965887751182322</c:v>
                </c:pt>
                <c:pt idx="144">
                  <c:v>-20.225424859373682</c:v>
                </c:pt>
                <c:pt idx="145">
                  <c:v>-20.478801107224797</c:v>
                </c:pt>
                <c:pt idx="146">
                  <c:v>-20.72593931387604</c:v>
                </c:pt>
                <c:pt idx="147">
                  <c:v>-20.966764198635598</c:v>
                </c:pt>
                <c:pt idx="148">
                  <c:v>-21.201202403910649</c:v>
                </c:pt>
                <c:pt idx="149">
                  <c:v>-21.429182517552807</c:v>
                </c:pt>
                <c:pt idx="150">
                  <c:v>-21.650635094610969</c:v>
                </c:pt>
                <c:pt idx="151">
                  <c:v>-21.865492678484895</c:v>
                </c:pt>
                <c:pt idx="152">
                  <c:v>-22.073689821473174</c:v>
                </c:pt>
                <c:pt idx="153">
                  <c:v>-22.275163104709193</c:v>
                </c:pt>
                <c:pt idx="154">
                  <c:v>-22.469851157479177</c:v>
                </c:pt>
                <c:pt idx="155">
                  <c:v>-22.657694675916247</c:v>
                </c:pt>
                <c:pt idx="156">
                  <c:v>-22.83863644106502</c:v>
                </c:pt>
                <c:pt idx="157">
                  <c:v>-23.01262133631101</c:v>
                </c:pt>
                <c:pt idx="158">
                  <c:v>-23.179596364169683</c:v>
                </c:pt>
                <c:pt idx="159">
                  <c:v>-23.339510662430044</c:v>
                </c:pt>
                <c:pt idx="160">
                  <c:v>-23.492315519647708</c:v>
                </c:pt>
                <c:pt idx="161">
                  <c:v>-23.637964389982923</c:v>
                </c:pt>
                <c:pt idx="162">
                  <c:v>-23.776412907378838</c:v>
                </c:pt>
                <c:pt idx="163">
                  <c:v>-23.907618899075889</c:v>
                </c:pt>
                <c:pt idx="164">
                  <c:v>-24.031542398457972</c:v>
                </c:pt>
                <c:pt idx="165">
                  <c:v>-24.148145657226706</c:v>
                </c:pt>
                <c:pt idx="166">
                  <c:v>-24.257393156899912</c:v>
                </c:pt>
                <c:pt idx="167">
                  <c:v>-24.359251619630879</c:v>
                </c:pt>
                <c:pt idx="168">
                  <c:v>-24.453690018345142</c:v>
                </c:pt>
                <c:pt idx="169">
                  <c:v>-24.540679586191601</c:v>
                </c:pt>
                <c:pt idx="170">
                  <c:v>-24.620193825305201</c:v>
                </c:pt>
                <c:pt idx="171">
                  <c:v>-24.692208514878441</c:v>
                </c:pt>
                <c:pt idx="172">
                  <c:v>-24.756701718539258</c:v>
                </c:pt>
                <c:pt idx="173">
                  <c:v>-24.813653791033051</c:v>
                </c:pt>
                <c:pt idx="174">
                  <c:v>-24.863047384206833</c:v>
                </c:pt>
                <c:pt idx="175">
                  <c:v>-24.90486745229364</c:v>
                </c:pt>
                <c:pt idx="176">
                  <c:v>-24.939101256495604</c:v>
                </c:pt>
                <c:pt idx="177">
                  <c:v>-24.965738368864347</c:v>
                </c:pt>
                <c:pt idx="178">
                  <c:v>-24.984770675477392</c:v>
                </c:pt>
                <c:pt idx="179">
                  <c:v>-24.996192378909782</c:v>
                </c:pt>
                <c:pt idx="181">
                  <c:v>-25</c:v>
                </c:pt>
                <c:pt idx="182">
                  <c:v>-24.996192378909782</c:v>
                </c:pt>
                <c:pt idx="183">
                  <c:v>-24.984770675477392</c:v>
                </c:pt>
                <c:pt idx="184">
                  <c:v>-24.965738368864347</c:v>
                </c:pt>
                <c:pt idx="185">
                  <c:v>-24.939101256495604</c:v>
                </c:pt>
                <c:pt idx="186">
                  <c:v>-24.90486745229364</c:v>
                </c:pt>
                <c:pt idx="187">
                  <c:v>-24.863047384206833</c:v>
                </c:pt>
                <c:pt idx="188">
                  <c:v>-24.813653791033051</c:v>
                </c:pt>
                <c:pt idx="189">
                  <c:v>-24.756701718539258</c:v>
                </c:pt>
                <c:pt idx="190">
                  <c:v>-24.692208514878445</c:v>
                </c:pt>
                <c:pt idx="191">
                  <c:v>-24.620193825305201</c:v>
                </c:pt>
                <c:pt idx="192">
                  <c:v>-24.540679586191601</c:v>
                </c:pt>
                <c:pt idx="193">
                  <c:v>-24.453690018345139</c:v>
                </c:pt>
                <c:pt idx="194">
                  <c:v>-24.359251619630882</c:v>
                </c:pt>
                <c:pt idx="195">
                  <c:v>-24.257393156899912</c:v>
                </c:pt>
                <c:pt idx="196">
                  <c:v>-24.148145657226706</c:v>
                </c:pt>
                <c:pt idx="197">
                  <c:v>-24.031542398457972</c:v>
                </c:pt>
                <c:pt idx="198">
                  <c:v>-23.907618899075885</c:v>
                </c:pt>
                <c:pt idx="199">
                  <c:v>-23.776412907378841</c:v>
                </c:pt>
                <c:pt idx="200">
                  <c:v>-23.637964389982919</c:v>
                </c:pt>
                <c:pt idx="201">
                  <c:v>-23.492315519647711</c:v>
                </c:pt>
                <c:pt idx="202">
                  <c:v>-23.339510662430044</c:v>
                </c:pt>
                <c:pt idx="203">
                  <c:v>-23.179596364169686</c:v>
                </c:pt>
                <c:pt idx="204">
                  <c:v>-23.01262133631101</c:v>
                </c:pt>
                <c:pt idx="205">
                  <c:v>-22.83863644106502</c:v>
                </c:pt>
                <c:pt idx="206">
                  <c:v>-22.65769467591625</c:v>
                </c:pt>
                <c:pt idx="207">
                  <c:v>-22.469851157479173</c:v>
                </c:pt>
                <c:pt idx="208">
                  <c:v>-22.275163104709197</c:v>
                </c:pt>
                <c:pt idx="209">
                  <c:v>-22.07368982147317</c:v>
                </c:pt>
                <c:pt idx="210">
                  <c:v>-21.865492678484895</c:v>
                </c:pt>
                <c:pt idx="211">
                  <c:v>-21.650635094610966</c:v>
                </c:pt>
                <c:pt idx="212">
                  <c:v>-21.429182517552807</c:v>
                </c:pt>
                <c:pt idx="213">
                  <c:v>-21.201202403910653</c:v>
                </c:pt>
                <c:pt idx="214">
                  <c:v>-20.966764198635602</c:v>
                </c:pt>
                <c:pt idx="215">
                  <c:v>-20.725939313876047</c:v>
                </c:pt>
                <c:pt idx="216">
                  <c:v>-20.478801107224793</c:v>
                </c:pt>
                <c:pt idx="217">
                  <c:v>-20.225424859373689</c:v>
                </c:pt>
                <c:pt idx="218">
                  <c:v>-19.965887751182322</c:v>
                </c:pt>
                <c:pt idx="219">
                  <c:v>-19.70026884016805</c:v>
                </c:pt>
                <c:pt idx="220">
                  <c:v>-19.428649036424268</c:v>
                </c:pt>
                <c:pt idx="221">
                  <c:v>-19.151111077974452</c:v>
                </c:pt>
                <c:pt idx="222">
                  <c:v>-18.867739505569304</c:v>
                </c:pt>
                <c:pt idx="223">
                  <c:v>-18.578620636934858</c:v>
                </c:pt>
                <c:pt idx="224">
                  <c:v>-18.283842540479263</c:v>
                </c:pt>
                <c:pt idx="225">
                  <c:v>-17.983495008466278</c:v>
                </c:pt>
                <c:pt idx="226">
                  <c:v>#N/A</c:v>
                </c:pt>
                <c:pt idx="227">
                  <c:v>#N/A</c:v>
                </c:pt>
                <c:pt idx="228">
                  <c:v>#N/A</c:v>
                </c:pt>
                <c:pt idx="229">
                  <c:v>#N/A</c:v>
                </c:pt>
                <c:pt idx="230">
                  <c:v>#N/A</c:v>
                </c:pt>
                <c:pt idx="231">
                  <c:v>#N/A</c:v>
                </c:pt>
                <c:pt idx="232">
                  <c:v>#N/A</c:v>
                </c:pt>
                <c:pt idx="233">
                  <c:v>#N/A</c:v>
                </c:pt>
                <c:pt idx="234">
                  <c:v>#N/A</c:v>
                </c:pt>
                <c:pt idx="235">
                  <c:v>#N/A</c:v>
                </c:pt>
                <c:pt idx="236">
                  <c:v>#N/A</c:v>
                </c:pt>
                <c:pt idx="237">
                  <c:v>#N/A</c:v>
                </c:pt>
                <c:pt idx="238">
                  <c:v>#N/A</c:v>
                </c:pt>
                <c:pt idx="239">
                  <c:v>#N/A</c:v>
                </c:pt>
                <c:pt idx="240">
                  <c:v>#N/A</c:v>
                </c:pt>
                <c:pt idx="241">
                  <c:v>#N/A</c:v>
                </c:pt>
                <c:pt idx="242">
                  <c:v>#N/A</c:v>
                </c:pt>
                <c:pt idx="243">
                  <c:v>#N/A</c:v>
                </c:pt>
                <c:pt idx="244">
                  <c:v>#N/A</c:v>
                </c:pt>
                <c:pt idx="245">
                  <c:v>#N/A</c:v>
                </c:pt>
                <c:pt idx="246">
                  <c:v>#N/A</c:v>
                </c:pt>
                <c:pt idx="247">
                  <c:v>#N/A</c:v>
                </c:pt>
                <c:pt idx="248">
                  <c:v>#N/A</c:v>
                </c:pt>
                <c:pt idx="249">
                  <c:v>#N/A</c:v>
                </c:pt>
                <c:pt idx="250">
                  <c:v>#N/A</c:v>
                </c:pt>
                <c:pt idx="251">
                  <c:v>#N/A</c:v>
                </c:pt>
                <c:pt idx="252">
                  <c:v>#N/A</c:v>
                </c:pt>
                <c:pt idx="253">
                  <c:v>#N/A</c:v>
                </c:pt>
                <c:pt idx="254">
                  <c:v>#N/A</c:v>
                </c:pt>
                <c:pt idx="255">
                  <c:v>#N/A</c:v>
                </c:pt>
                <c:pt idx="256">
                  <c:v>#N/A</c:v>
                </c:pt>
                <c:pt idx="257">
                  <c:v>#N/A</c:v>
                </c:pt>
                <c:pt idx="258">
                  <c:v>#N/A</c:v>
                </c:pt>
                <c:pt idx="259">
                  <c:v>#N/A</c:v>
                </c:pt>
                <c:pt idx="260">
                  <c:v>#N/A</c:v>
                </c:pt>
                <c:pt idx="261">
                  <c:v>#N/A</c:v>
                </c:pt>
                <c:pt idx="262">
                  <c:v>#N/A</c:v>
                </c:pt>
                <c:pt idx="263">
                  <c:v>#N/A</c:v>
                </c:pt>
                <c:pt idx="264">
                  <c:v>#N/A</c:v>
                </c:pt>
                <c:pt idx="265">
                  <c:v>#N/A</c:v>
                </c:pt>
                <c:pt idx="266">
                  <c:v>#N/A</c:v>
                </c:pt>
                <c:pt idx="267">
                  <c:v>#N/A</c:v>
                </c:pt>
                <c:pt idx="268">
                  <c:v>#N/A</c:v>
                </c:pt>
                <c:pt idx="269">
                  <c:v>#N/A</c:v>
                </c:pt>
                <c:pt idx="270">
                  <c:v>#N/A</c:v>
                </c:pt>
                <c:pt idx="271">
                  <c:v>#N/A</c:v>
                </c:pt>
                <c:pt idx="272">
                  <c:v>#N/A</c:v>
                </c:pt>
                <c:pt idx="273">
                  <c:v>#N/A</c:v>
                </c:pt>
                <c:pt idx="274">
                  <c:v>#N/A</c:v>
                </c:pt>
                <c:pt idx="275">
                  <c:v>#N/A</c:v>
                </c:pt>
                <c:pt idx="276">
                  <c:v>#N/A</c:v>
                </c:pt>
                <c:pt idx="277">
                  <c:v>#N/A</c:v>
                </c:pt>
                <c:pt idx="278">
                  <c:v>#N/A</c:v>
                </c:pt>
                <c:pt idx="279">
                  <c:v>#N/A</c:v>
                </c:pt>
                <c:pt idx="280">
                  <c:v>#N/A</c:v>
                </c:pt>
                <c:pt idx="281">
                  <c:v>#N/A</c:v>
                </c:pt>
                <c:pt idx="282">
                  <c:v>#N/A</c:v>
                </c:pt>
                <c:pt idx="283">
                  <c:v>#N/A</c:v>
                </c:pt>
                <c:pt idx="284">
                  <c:v>#N/A</c:v>
                </c:pt>
                <c:pt idx="285">
                  <c:v>#N/A</c:v>
                </c:pt>
                <c:pt idx="286">
                  <c:v>#N/A</c:v>
                </c:pt>
                <c:pt idx="287">
                  <c:v>#N/A</c:v>
                </c:pt>
                <c:pt idx="288">
                  <c:v>#N/A</c:v>
                </c:pt>
                <c:pt idx="289">
                  <c:v>#N/A</c:v>
                </c:pt>
                <c:pt idx="290">
                  <c:v>#N/A</c:v>
                </c:pt>
                <c:pt idx="291">
                  <c:v>#N/A</c:v>
                </c:pt>
                <c:pt idx="292">
                  <c:v>#N/A</c:v>
                </c:pt>
                <c:pt idx="293">
                  <c:v>#N/A</c:v>
                </c:pt>
                <c:pt idx="294">
                  <c:v>#N/A</c:v>
                </c:pt>
                <c:pt idx="295">
                  <c:v>#N/A</c:v>
                </c:pt>
                <c:pt idx="296">
                  <c:v>#N/A</c:v>
                </c:pt>
                <c:pt idx="297">
                  <c:v>#N/A</c:v>
                </c:pt>
                <c:pt idx="298">
                  <c:v>#N/A</c:v>
                </c:pt>
                <c:pt idx="299">
                  <c:v>#N/A</c:v>
                </c:pt>
                <c:pt idx="300">
                  <c:v>#N/A</c:v>
                </c:pt>
                <c:pt idx="301">
                  <c:v>#N/A</c:v>
                </c:pt>
                <c:pt idx="302">
                  <c:v>#N/A</c:v>
                </c:pt>
                <c:pt idx="303">
                  <c:v>#N/A</c:v>
                </c:pt>
                <c:pt idx="304">
                  <c:v>#N/A</c:v>
                </c:pt>
                <c:pt idx="305">
                  <c:v>#N/A</c:v>
                </c:pt>
                <c:pt idx="306">
                  <c:v>#N/A</c:v>
                </c:pt>
                <c:pt idx="307">
                  <c:v>#N/A</c:v>
                </c:pt>
                <c:pt idx="308">
                  <c:v>#N/A</c:v>
                </c:pt>
                <c:pt idx="309">
                  <c:v>#N/A</c:v>
                </c:pt>
                <c:pt idx="310">
                  <c:v>#N/A</c:v>
                </c:pt>
                <c:pt idx="311">
                  <c:v>#N/A</c:v>
                </c:pt>
                <c:pt idx="312">
                  <c:v>#N/A</c:v>
                </c:pt>
                <c:pt idx="313">
                  <c:v>#N/A</c:v>
                </c:pt>
                <c:pt idx="314">
                  <c:v>#N/A</c:v>
                </c:pt>
                <c:pt idx="315">
                  <c:v>#N/A</c:v>
                </c:pt>
                <c:pt idx="316">
                  <c:v>#N/A</c:v>
                </c:pt>
                <c:pt idx="317">
                  <c:v>#N/A</c:v>
                </c:pt>
                <c:pt idx="318">
                  <c:v>#N/A</c:v>
                </c:pt>
                <c:pt idx="319">
                  <c:v>#N/A</c:v>
                </c:pt>
                <c:pt idx="320">
                  <c:v>#N/A</c:v>
                </c:pt>
                <c:pt idx="321">
                  <c:v>#N/A</c:v>
                </c:pt>
                <c:pt idx="322">
                  <c:v>#N/A</c:v>
                </c:pt>
                <c:pt idx="323">
                  <c:v>#N/A</c:v>
                </c:pt>
                <c:pt idx="324">
                  <c:v>#N/A</c:v>
                </c:pt>
                <c:pt idx="325">
                  <c:v>#N/A</c:v>
                </c:pt>
                <c:pt idx="326">
                  <c:v>#N/A</c:v>
                </c:pt>
                <c:pt idx="327">
                  <c:v>#N/A</c:v>
                </c:pt>
                <c:pt idx="328">
                  <c:v>#N/A</c:v>
                </c:pt>
                <c:pt idx="329">
                  <c:v>#N/A</c:v>
                </c:pt>
                <c:pt idx="330">
                  <c:v>#N/A</c:v>
                </c:pt>
                <c:pt idx="331">
                  <c:v>#N/A</c:v>
                </c:pt>
                <c:pt idx="332">
                  <c:v>#N/A</c:v>
                </c:pt>
                <c:pt idx="333">
                  <c:v>#N/A</c:v>
                </c:pt>
                <c:pt idx="334">
                  <c:v>#N/A</c:v>
                </c:pt>
                <c:pt idx="335">
                  <c:v>#N/A</c:v>
                </c:pt>
                <c:pt idx="336">
                  <c:v>#N/A</c:v>
                </c:pt>
                <c:pt idx="337">
                  <c:v>#N/A</c:v>
                </c:pt>
                <c:pt idx="338">
                  <c:v>#N/A</c:v>
                </c:pt>
                <c:pt idx="339">
                  <c:v>#N/A</c:v>
                </c:pt>
                <c:pt idx="340">
                  <c:v>#N/A</c:v>
                </c:pt>
                <c:pt idx="341">
                  <c:v>#N/A</c:v>
                </c:pt>
                <c:pt idx="342">
                  <c:v>#N/A</c:v>
                </c:pt>
                <c:pt idx="343">
                  <c:v>#N/A</c:v>
                </c:pt>
                <c:pt idx="344">
                  <c:v>#N/A</c:v>
                </c:pt>
                <c:pt idx="345">
                  <c:v>#N/A</c:v>
                </c:pt>
                <c:pt idx="346">
                  <c:v>#N/A</c:v>
                </c:pt>
                <c:pt idx="347">
                  <c:v>#N/A</c:v>
                </c:pt>
                <c:pt idx="348">
                  <c:v>#N/A</c:v>
                </c:pt>
                <c:pt idx="349">
                  <c:v>#N/A</c:v>
                </c:pt>
                <c:pt idx="350">
                  <c:v>#N/A</c:v>
                </c:pt>
                <c:pt idx="351">
                  <c:v>#N/A</c:v>
                </c:pt>
                <c:pt idx="352">
                  <c:v>#N/A</c:v>
                </c:pt>
                <c:pt idx="353">
                  <c:v>#N/A</c:v>
                </c:pt>
                <c:pt idx="354">
                  <c:v>#N/A</c:v>
                </c:pt>
                <c:pt idx="355">
                  <c:v>#N/A</c:v>
                </c:pt>
                <c:pt idx="356">
                  <c:v>#N/A</c:v>
                </c:pt>
                <c:pt idx="357">
                  <c:v>#N/A</c:v>
                </c:pt>
                <c:pt idx="358">
                  <c:v>#N/A</c:v>
                </c:pt>
                <c:pt idx="359">
                  <c:v>#N/A</c:v>
                </c:pt>
                <c:pt idx="360">
                  <c:v>#N/A</c:v>
                </c:pt>
                <c:pt idx="361">
                  <c:v>#N/A</c:v>
                </c:pt>
              </c:numCache>
            </c:numRef>
          </c:yVal>
          <c:smooth val="0"/>
          <c:extLst>
            <c:ext xmlns:c16="http://schemas.microsoft.com/office/drawing/2014/chart" uri="{C3380CC4-5D6E-409C-BE32-E72D297353CC}">
              <c16:uniqueId val="{000000B1-6799-4627-BE3B-B276A1C2FB94}"/>
            </c:ext>
          </c:extLst>
        </c:ser>
        <c:ser>
          <c:idx val="16"/>
          <c:order val="16"/>
          <c:tx>
            <c:strRef>
              <c:f>Calculations!$BA$42</c:f>
              <c:strCache>
                <c:ptCount val="1"/>
                <c:pt idx="0">
                  <c:v>Highest parametric roll risk***</c:v>
                </c:pt>
              </c:strCache>
            </c:strRef>
          </c:tx>
          <c:spPr>
            <a:ln w="25400" cap="rnd">
              <a:noFill/>
              <a:round/>
            </a:ln>
            <a:effectLst/>
          </c:spPr>
          <c:marker>
            <c:symbol val="diamond"/>
            <c:size val="14"/>
            <c:spPr>
              <a:solidFill>
                <a:srgbClr val="FFFF00"/>
              </a:solidFill>
              <a:ln w="25400">
                <a:solidFill>
                  <a:schemeClr val="tx1"/>
                </a:solidFill>
              </a:ln>
              <a:effectLst/>
            </c:spPr>
          </c:marker>
          <c:xVal>
            <c:numRef>
              <c:f>Calculations!$AZ$45:$AZ$47</c:f>
              <c:numCache>
                <c:formatCode>General</c:formatCode>
                <c:ptCount val="3"/>
                <c:pt idx="0" formatCode="0.0">
                  <c:v>7.4871030432743559</c:v>
                </c:pt>
                <c:pt idx="2" formatCode="0.0">
                  <c:v>-7.4871030432743559</c:v>
                </c:pt>
              </c:numCache>
            </c:numRef>
          </c:xVal>
          <c:yVal>
            <c:numRef>
              <c:f>Calculations!$BA$45:$BA$47</c:f>
              <c:numCache>
                <c:formatCode>General</c:formatCode>
                <c:ptCount val="3"/>
                <c:pt idx="0" formatCode="0.0">
                  <c:v>-9.8138398235294151</c:v>
                </c:pt>
                <c:pt idx="2" formatCode="0.0">
                  <c:v>-9.8138398235294151</c:v>
                </c:pt>
              </c:numCache>
            </c:numRef>
          </c:yVal>
          <c:smooth val="0"/>
          <c:extLst>
            <c:ext xmlns:c16="http://schemas.microsoft.com/office/drawing/2014/chart" uri="{C3380CC4-5D6E-409C-BE32-E72D297353CC}">
              <c16:uniqueId val="{000000B2-6799-4627-BE3B-B276A1C2FB94}"/>
            </c:ext>
          </c:extLst>
        </c:ser>
        <c:ser>
          <c:idx val="17"/>
          <c:order val="17"/>
          <c:tx>
            <c:strRef>
              <c:f>'Polar Overview'!$D$27</c:f>
              <c:strCache>
                <c:ptCount val="1"/>
                <c:pt idx="0">
                  <c:v>Within risk area, parametric roll </c:v>
                </c:pt>
              </c:strCache>
            </c:strRef>
          </c:tx>
          <c:spPr>
            <a:ln w="25400" cap="rnd">
              <a:noFill/>
              <a:round/>
            </a:ln>
            <a:effectLst/>
          </c:spPr>
          <c:marker>
            <c:symbol val="triangle"/>
            <c:size val="14"/>
            <c:spPr>
              <a:solidFill>
                <a:srgbClr val="FF0000"/>
              </a:solidFill>
              <a:ln w="25400">
                <a:solidFill>
                  <a:schemeClr val="tx1"/>
                </a:solidFill>
              </a:ln>
              <a:effectLst/>
            </c:spPr>
          </c:marker>
          <c:dLbls>
            <c:spPr>
              <a:solidFill>
                <a:schemeClr val="bg1"/>
              </a:solidFill>
              <a:ln>
                <a:solidFill>
                  <a:schemeClr val="tx1"/>
                </a:solidFill>
              </a:ln>
              <a:effectLst/>
            </c:spPr>
            <c:txPr>
              <a:bodyPr rot="0" spcFirstLastPara="1" vertOverflow="ellipsis" vert="horz" wrap="square" lIns="38100" tIns="19050" rIns="38100" bIns="19050" anchor="ctr" anchorCtr="1">
                <a:spAutoFit/>
              </a:bodyPr>
              <a:lstStyle/>
              <a:p>
                <a:pPr>
                  <a:defRPr sz="105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'Polar Overview'!$B$27</c:f>
              <c:numCache>
                <c:formatCode>0.0</c:formatCode>
                <c:ptCount val="1"/>
                <c:pt idx="0">
                  <c:v>#N/A</c:v>
                </c:pt>
              </c:numCache>
            </c:numRef>
          </c:xVal>
          <c:yVal>
            <c:numRef>
              <c:f>'Polar Overview'!$C$27</c:f>
              <c:numCache>
                <c:formatCode>0.0</c:formatCode>
                <c:ptCount val="1"/>
                <c:pt idx="0">
                  <c:v>#N/A</c:v>
                </c:pt>
              </c:numCache>
            </c:numRef>
          </c:yVal>
          <c:smooth val="0"/>
          <c:extLst>
            <c:ext xmlns:c16="http://schemas.microsoft.com/office/drawing/2014/chart" uri="{C3380CC4-5D6E-409C-BE32-E72D297353CC}">
              <c16:uniqueId val="{000000B3-6799-4627-BE3B-B276A1C2FB94}"/>
            </c:ext>
          </c:extLst>
        </c:ser>
        <c:ser>
          <c:idx val="18"/>
          <c:order val="18"/>
          <c:tx>
            <c:strRef>
              <c:f>'Polar Overview'!$D$29</c:f>
              <c:strCache>
                <c:ptCount val="1"/>
                <c:pt idx="0">
                  <c:v>Outside roll risk areas</c:v>
                </c:pt>
              </c:strCache>
            </c:strRef>
          </c:tx>
          <c:spPr>
            <a:ln w="25400" cap="rnd">
              <a:noFill/>
              <a:round/>
            </a:ln>
            <a:effectLst/>
          </c:spPr>
          <c:marker>
            <c:symbol val="circle"/>
            <c:size val="14"/>
            <c:spPr>
              <a:solidFill>
                <a:schemeClr val="accent6"/>
              </a:solidFill>
              <a:ln w="25400">
                <a:solidFill>
                  <a:schemeClr val="tx1"/>
                </a:solidFill>
              </a:ln>
              <a:effectLst/>
            </c:spPr>
          </c:marker>
          <c:dLbls>
            <c:spPr>
              <a:solidFill>
                <a:schemeClr val="bg1"/>
              </a:solidFill>
              <a:ln>
                <a:solidFill>
                  <a:schemeClr val="tx1"/>
                </a:solid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'Polar Overview'!$B$29</c:f>
              <c:numCache>
                <c:formatCode>0.0</c:formatCode>
                <c:ptCount val="1"/>
                <c:pt idx="0">
                  <c:v>-5.0000000000000044</c:v>
                </c:pt>
              </c:numCache>
            </c:numRef>
          </c:xVal>
          <c:yVal>
            <c:numRef>
              <c:f>'Polar Overview'!$C$29</c:f>
              <c:numCache>
                <c:formatCode>0.0</c:formatCode>
                <c:ptCount val="1"/>
                <c:pt idx="0">
                  <c:v>8.6602540378443837</c:v>
                </c:pt>
              </c:numCache>
            </c:numRef>
          </c:yVal>
          <c:smooth val="0"/>
          <c:extLst>
            <c:ext xmlns:c16="http://schemas.microsoft.com/office/drawing/2014/chart" uri="{C3380CC4-5D6E-409C-BE32-E72D297353CC}">
              <c16:uniqueId val="{000000B4-6799-4627-BE3B-B276A1C2FB94}"/>
            </c:ext>
          </c:extLst>
        </c:ser>
        <c:ser>
          <c:idx val="19"/>
          <c:order val="19"/>
          <c:tx>
            <c:strRef>
              <c:f>'Polar Overview'!$D$28</c:f>
              <c:strCache>
                <c:ptCount val="1"/>
                <c:pt idx="0">
                  <c:v>Within risk area, resonant roll </c:v>
                </c:pt>
              </c:strCache>
            </c:strRef>
          </c:tx>
          <c:spPr>
            <a:ln w="25400" cap="rnd">
              <a:noFill/>
              <a:round/>
            </a:ln>
            <a:effectLst/>
          </c:spPr>
          <c:marker>
            <c:symbol val="triangle"/>
            <c:size val="14"/>
            <c:spPr>
              <a:solidFill>
                <a:schemeClr val="accent2">
                  <a:lumMod val="80000"/>
                </a:schemeClr>
              </a:solidFill>
              <a:ln w="25400">
                <a:solidFill>
                  <a:schemeClr val="tx1"/>
                </a:solidFill>
              </a:ln>
              <a:effectLst/>
            </c:spPr>
          </c:marker>
          <c:dLbls>
            <c:spPr>
              <a:solidFill>
                <a:schemeClr val="bg1"/>
              </a:solidFill>
              <a:ln>
                <a:solidFill>
                  <a:schemeClr val="tx1"/>
                </a:solidFill>
              </a:ln>
              <a:effectLst/>
            </c:spPr>
            <c:txPr>
              <a:bodyPr rot="0" spcFirstLastPara="1" vertOverflow="ellipsis" vert="horz" wrap="square" lIns="38100" tIns="19050" rIns="38100" bIns="19050" anchor="ctr" anchorCtr="1">
                <a:spAutoFit/>
              </a:bodyPr>
              <a:lstStyle/>
              <a:p>
                <a:pPr>
                  <a:defRPr sz="105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1"/>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numRef>
              <c:f>'Polar Overview'!$B$28</c:f>
              <c:numCache>
                <c:formatCode>0.0</c:formatCode>
                <c:ptCount val="1"/>
                <c:pt idx="0">
                  <c:v>#N/A</c:v>
                </c:pt>
              </c:numCache>
            </c:numRef>
          </c:xVal>
          <c:yVal>
            <c:numRef>
              <c:f>'Polar Overview'!$C$28</c:f>
              <c:numCache>
                <c:formatCode>0.0</c:formatCode>
                <c:ptCount val="1"/>
                <c:pt idx="0">
                  <c:v>#N/A</c:v>
                </c:pt>
              </c:numCache>
            </c:numRef>
          </c:yVal>
          <c:smooth val="0"/>
          <c:extLst>
            <c:ext xmlns:c16="http://schemas.microsoft.com/office/drawing/2014/chart" uri="{C3380CC4-5D6E-409C-BE32-E72D297353CC}">
              <c16:uniqueId val="{00000090-941B-4DAD-B545-826D5BD0BD4C}"/>
            </c:ext>
          </c:extLst>
        </c:ser>
        <c:dLbls>
          <c:showLegendKey val="0"/>
          <c:showVal val="0"/>
          <c:showCatName val="0"/>
          <c:showSerName val="0"/>
          <c:showPercent val="0"/>
          <c:showBubbleSize val="0"/>
        </c:dLbls>
        <c:axId val="443054344"/>
        <c:axId val="443060576"/>
      </c:scatterChart>
      <c:valAx>
        <c:axId val="443060576"/>
        <c:scaling>
          <c:orientation val="minMax"/>
          <c:max val="30"/>
          <c:min val="-30"/>
        </c:scaling>
        <c:delete val="1"/>
        <c:axPos val="l"/>
        <c:numFmt formatCode="0.00" sourceLinked="1"/>
        <c:majorTickMark val="out"/>
        <c:minorTickMark val="none"/>
        <c:tickLblPos val="nextTo"/>
        <c:crossAx val="443054344"/>
        <c:crosses val="autoZero"/>
        <c:crossBetween val="midCat"/>
      </c:valAx>
      <c:valAx>
        <c:axId val="443054344"/>
        <c:scaling>
          <c:orientation val="minMax"/>
          <c:max val="30"/>
          <c:min val="-30"/>
        </c:scaling>
        <c:delete val="1"/>
        <c:axPos val="t"/>
        <c:numFmt formatCode="0.00" sourceLinked="1"/>
        <c:majorTickMark val="out"/>
        <c:minorTickMark val="none"/>
        <c:tickLblPos val="nextTo"/>
        <c:crossAx val="443060576"/>
        <c:crosses val="max"/>
        <c:crossBetween val="midCat"/>
      </c:valAx>
      <c:spPr>
        <a:noFill/>
        <a:ln w="25400">
          <a:noFill/>
        </a:ln>
        <a:effectLst/>
      </c:spPr>
    </c:plotArea>
    <c:legend>
      <c:legendPos val="r"/>
      <c:legendEntry>
        <c:idx val="0"/>
        <c:delete val="1"/>
      </c:legendEntry>
      <c:legendEntry>
        <c:idx val="1"/>
        <c:delete val="1"/>
      </c:legendEntry>
      <c:legendEntry>
        <c:idx val="2"/>
        <c:delete val="1"/>
      </c:legendEntry>
      <c:legendEntry>
        <c:idx val="3"/>
        <c:delete val="1"/>
      </c:legendEntry>
      <c:legendEntry>
        <c:idx val="4"/>
        <c:delete val="1"/>
      </c:legendEntry>
      <c:legendEntry>
        <c:idx val="5"/>
        <c:delete val="1"/>
      </c:legendEntry>
      <c:legendEntry>
        <c:idx val="6"/>
        <c:delete val="1"/>
      </c:legendEntry>
      <c:legendEntry>
        <c:idx val="7"/>
        <c:delete val="1"/>
      </c:legendEntry>
      <c:legendEntry>
        <c:idx val="13"/>
        <c:delete val="1"/>
      </c:legendEntry>
      <c:legendEntry>
        <c:idx val="14"/>
        <c:delete val="1"/>
      </c:legendEntry>
      <c:legendEntry>
        <c:idx val="15"/>
        <c:delete val="1"/>
      </c:legendEntry>
      <c:legendEntry>
        <c:idx val="17"/>
        <c:delete val="1"/>
      </c:legendEntry>
      <c:legendEntry>
        <c:idx val="18"/>
        <c:delete val="1"/>
      </c:legendEntry>
      <c:legendEntry>
        <c:idx val="19"/>
        <c:delete val="1"/>
      </c:legendEntry>
      <c:layout>
        <c:manualLayout>
          <c:xMode val="edge"/>
          <c:yMode val="edge"/>
          <c:x val="4.9630324706820973E-2"/>
          <c:y val="0.85180967268797281"/>
          <c:w val="0.84686240644789867"/>
          <c:h val="0.14819032731202716"/>
        </c:manualLayout>
      </c:layout>
      <c:overlay val="0"/>
      <c:spPr>
        <a:noFill/>
        <a:ln>
          <a:noFill/>
        </a:ln>
        <a:effectLst/>
      </c:spPr>
      <c:txPr>
        <a:bodyPr rot="0" spcFirstLastPara="1" vertOverflow="ellipsis" vert="horz" wrap="square" anchor="ctr" anchorCtr="1"/>
        <a:lstStyle/>
        <a:p>
          <a:pPr rtl="0">
            <a:defRPr sz="105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userShapes r:id="rId3"/>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5211947311408763E-3"/>
          <c:y val="1.8845323769169142E-2"/>
          <c:w val="0.86480989737881098"/>
          <c:h val="0.96402184752062581"/>
        </c:manualLayout>
      </c:layout>
      <c:scatterChart>
        <c:scatterStyle val="lineMarker"/>
        <c:varyColors val="0"/>
        <c:ser>
          <c:idx val="4"/>
          <c:order val="0"/>
          <c:tx>
            <c:strRef>
              <c:f>Calculations!$A$240</c:f>
              <c:strCache>
                <c:ptCount val="1"/>
                <c:pt idx="0">
                  <c:v>Labels</c:v>
                </c:pt>
              </c:strCache>
            </c:strRef>
          </c:tx>
          <c:spPr>
            <a:ln>
              <a:noFill/>
            </a:ln>
          </c:spPr>
          <c:marker>
            <c:symbol val="none"/>
          </c:marker>
          <c:dLbls>
            <c:dLbl>
              <c:idx val="0"/>
              <c:tx>
                <c:rich>
                  <a:bodyPr/>
                  <a:lstStyle/>
                  <a:p>
                    <a:fld id="{50555897-6F93-468E-B357-227730A8919C}" type="CELLRANGE">
                      <a:rPr lang="en-US"/>
                      <a:pPr/>
                      <a:t>[CELLRANGE]</a:t>
                    </a:fld>
                    <a:endParaRPr lang="en-GB"/>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0-081F-4046-845A-421A4577CDF0}"/>
                </c:ext>
              </c:extLst>
            </c:dLbl>
            <c:dLbl>
              <c:idx val="1"/>
              <c:tx>
                <c:rich>
                  <a:bodyPr/>
                  <a:lstStyle/>
                  <a:p>
                    <a:fld id="{0F1A4816-E9B1-4185-9DF1-B9A3842AED35}" type="CELLRANGE">
                      <a:rPr lang="en-US"/>
                      <a:pPr/>
                      <a:t>[CELLRANGE]</a:t>
                    </a:fld>
                    <a:endParaRPr lang="en-GB"/>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1-081F-4046-845A-421A4577CDF0}"/>
                </c:ext>
              </c:extLst>
            </c:dLbl>
            <c:dLbl>
              <c:idx val="2"/>
              <c:tx>
                <c:rich>
                  <a:bodyPr/>
                  <a:lstStyle/>
                  <a:p>
                    <a:fld id="{2428D6E0-70E2-48F3-B274-80598AF5DEBB}" type="CELLRANGE">
                      <a:rPr lang="en-US"/>
                      <a:pPr/>
                      <a:t>[CELLRANGE]</a:t>
                    </a:fld>
                    <a:endParaRPr lang="en-GB"/>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2-081F-4046-845A-421A4577CDF0}"/>
                </c:ext>
              </c:extLst>
            </c:dLbl>
            <c:dLbl>
              <c:idx val="3"/>
              <c:tx>
                <c:rich>
                  <a:bodyPr/>
                  <a:lstStyle/>
                  <a:p>
                    <a:fld id="{0A9C6539-371A-4B59-8927-E3633C0E035C}" type="CELLRANGE">
                      <a:rPr lang="en-US"/>
                      <a:pPr/>
                      <a:t>[CELLRANGE]</a:t>
                    </a:fld>
                    <a:endParaRPr lang="en-GB"/>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3-081F-4046-845A-421A4577CDF0}"/>
                </c:ext>
              </c:extLst>
            </c:dLbl>
            <c:dLbl>
              <c:idx val="4"/>
              <c:tx>
                <c:rich>
                  <a:bodyPr/>
                  <a:lstStyle/>
                  <a:p>
                    <a:fld id="{9C7C7C8F-E184-4E3B-A2FC-54C4F1B19988}" type="CELLRANGE">
                      <a:rPr lang="en-US"/>
                      <a:pPr/>
                      <a:t>[CELLRANGE]</a:t>
                    </a:fld>
                    <a:endParaRPr lang="en-GB"/>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4-081F-4046-845A-421A4577CDF0}"/>
                </c:ext>
              </c:extLst>
            </c:dLbl>
            <c:dLbl>
              <c:idx val="5"/>
              <c:tx>
                <c:rich>
                  <a:bodyPr/>
                  <a:lstStyle/>
                  <a:p>
                    <a:fld id="{BA8D309B-606C-4BE4-AE63-9E19508654D9}" type="CELLRANGE">
                      <a:rPr lang="en-US"/>
                      <a:pPr/>
                      <a:t>[CELLRANGE]</a:t>
                    </a:fld>
                    <a:endParaRPr lang="en-GB"/>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5-081F-4046-845A-421A4577CDF0}"/>
                </c:ext>
              </c:extLst>
            </c:dLbl>
            <c:dLbl>
              <c:idx val="6"/>
              <c:tx>
                <c:rich>
                  <a:bodyPr/>
                  <a:lstStyle/>
                  <a:p>
                    <a:fld id="{57EB85B4-5F43-4099-8254-A43FAC841827}" type="CELLRANGE">
                      <a:rPr lang="en-US"/>
                      <a:pPr/>
                      <a:t>[CELLRANGE]</a:t>
                    </a:fld>
                    <a:endParaRPr lang="en-GB"/>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6-081F-4046-845A-421A4577CDF0}"/>
                </c:ext>
              </c:extLst>
            </c:dLbl>
            <c:dLbl>
              <c:idx val="7"/>
              <c:tx>
                <c:rich>
                  <a:bodyPr/>
                  <a:lstStyle/>
                  <a:p>
                    <a:fld id="{0232A5FB-473E-47D0-8971-836B6FCC1E86}" type="CELLRANGE">
                      <a:rPr lang="en-US"/>
                      <a:pPr/>
                      <a:t>[CELLRANGE]</a:t>
                    </a:fld>
                    <a:endParaRPr lang="en-GB"/>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7-081F-4046-845A-421A4577CDF0}"/>
                </c:ext>
              </c:extLst>
            </c:dLbl>
            <c:dLbl>
              <c:idx val="8"/>
              <c:tx>
                <c:rich>
                  <a:bodyPr/>
                  <a:lstStyle/>
                  <a:p>
                    <a:fld id="{E738F3EC-872B-436A-A376-DAE5B977ADF2}" type="CELLRANGE">
                      <a:rPr lang="en-US"/>
                      <a:pPr/>
                      <a:t>[CELLRANGE]</a:t>
                    </a:fld>
                    <a:endParaRPr lang="en-GB"/>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8-081F-4046-845A-421A4577CDF0}"/>
                </c:ext>
              </c:extLst>
            </c:dLbl>
            <c:dLbl>
              <c:idx val="9"/>
              <c:tx>
                <c:rich>
                  <a:bodyPr/>
                  <a:lstStyle/>
                  <a:p>
                    <a:fld id="{5C41F3FB-5DE2-498F-A915-04FCBF1E58E2}" type="CELLRANGE">
                      <a:rPr lang="en-US"/>
                      <a:pPr/>
                      <a:t>[CELLRANGE]</a:t>
                    </a:fld>
                    <a:endParaRPr lang="en-GB"/>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9-081F-4046-845A-421A4577CDF0}"/>
                </c:ext>
              </c:extLst>
            </c:dLbl>
            <c:dLbl>
              <c:idx val="10"/>
              <c:tx>
                <c:rich>
                  <a:bodyPr/>
                  <a:lstStyle/>
                  <a:p>
                    <a:fld id="{846866CC-FE9A-4B7E-920E-1A4DA6CBFA3E}" type="CELLRANGE">
                      <a:rPr lang="en-US"/>
                      <a:pPr/>
                      <a:t>[CELLRANGE]</a:t>
                    </a:fld>
                    <a:endParaRPr lang="en-GB"/>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A-081F-4046-845A-421A4577CDF0}"/>
                </c:ext>
              </c:extLst>
            </c:dLbl>
            <c:dLbl>
              <c:idx val="11"/>
              <c:tx>
                <c:rich>
                  <a:bodyPr/>
                  <a:lstStyle/>
                  <a:p>
                    <a:fld id="{C37965BD-9441-4BE1-91FF-0C5CE477011C}" type="CELLRANGE">
                      <a:rPr lang="en-US"/>
                      <a:pPr/>
                      <a:t>[CELLRANGE]</a:t>
                    </a:fld>
                    <a:endParaRPr lang="en-GB"/>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B-081F-4046-845A-421A4577CDF0}"/>
                </c:ext>
              </c:extLst>
            </c:dLbl>
            <c:spPr>
              <a:noFill/>
              <a:ln>
                <a:noFill/>
              </a:ln>
              <a:effectLst/>
            </c:spPr>
            <c:txPr>
              <a:bodyPr wrap="square" lIns="38100" tIns="19050" rIns="38100" bIns="19050" anchor="ctr">
                <a:spAutoFit/>
              </a:bodyPr>
              <a:lstStyle/>
              <a:p>
                <a:pPr>
                  <a:defRPr sz="700">
                    <a:solidFill>
                      <a:schemeClr val="bg1"/>
                    </a:solidFill>
                  </a:defRPr>
                </a:pPr>
                <a:endParaRPr lang="en-US"/>
              </a:p>
            </c:txPr>
            <c:dLblPos val="ct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xVal>
            <c:numRef>
              <c:f>Calculations!$D$241:$D$252</c:f>
              <c:numCache>
                <c:formatCode>0.00</c:formatCode>
                <c:ptCount val="12"/>
                <c:pt idx="0">
                  <c:v>14</c:v>
                </c:pt>
                <c:pt idx="1">
                  <c:v>12.232608828455191</c:v>
                </c:pt>
                <c:pt idx="2">
                  <c:v>7.1250000000000018</c:v>
                </c:pt>
                <c:pt idx="3">
                  <c:v>-2.6646978894262485E-15</c:v>
                </c:pt>
                <c:pt idx="4">
                  <c:v>-7.1250000000000062</c:v>
                </c:pt>
                <c:pt idx="5">
                  <c:v>-12.124355652982141</c:v>
                </c:pt>
                <c:pt idx="6">
                  <c:v>-14</c:v>
                </c:pt>
                <c:pt idx="7">
                  <c:v>-12.124355652982143</c:v>
                </c:pt>
                <c:pt idx="8">
                  <c:v>-7.0624999999999964</c:v>
                </c:pt>
                <c:pt idx="9">
                  <c:v>8.8823262980874951E-16</c:v>
                </c:pt>
                <c:pt idx="10">
                  <c:v>7.1875000000000018</c:v>
                </c:pt>
                <c:pt idx="11">
                  <c:v>12.340862003928251</c:v>
                </c:pt>
              </c:numCache>
            </c:numRef>
          </c:xVal>
          <c:yVal>
            <c:numRef>
              <c:f>Calculations!$E$241:$E$252</c:f>
              <c:numCache>
                <c:formatCode>0.00</c:formatCode>
                <c:ptCount val="12"/>
                <c:pt idx="0">
                  <c:v>0</c:v>
                </c:pt>
                <c:pt idx="1">
                  <c:v>-7.0625000000000062</c:v>
                </c:pt>
                <c:pt idx="2">
                  <c:v>-12.340862003928249</c:v>
                </c:pt>
                <c:pt idx="3">
                  <c:v>-14.5</c:v>
                </c:pt>
                <c:pt idx="4">
                  <c:v>-12.340862003928248</c:v>
                </c:pt>
                <c:pt idx="5">
                  <c:v>-7.0000000000000018</c:v>
                </c:pt>
                <c:pt idx="6">
                  <c:v>1.7152078368720682E-15</c:v>
                </c:pt>
                <c:pt idx="7">
                  <c:v>6.9999999999999991</c:v>
                </c:pt>
                <c:pt idx="8">
                  <c:v>12.232608828455197</c:v>
                </c:pt>
                <c:pt idx="9">
                  <c:v>14.5</c:v>
                </c:pt>
                <c:pt idx="10">
                  <c:v>12.449115179401305</c:v>
                </c:pt>
                <c:pt idx="11">
                  <c:v>7.1249999999999991</c:v>
                </c:pt>
              </c:numCache>
            </c:numRef>
          </c:yVal>
          <c:smooth val="0"/>
          <c:extLst>
            <c:ext xmlns:c15="http://schemas.microsoft.com/office/drawing/2012/chart" uri="{02D57815-91ED-43cb-92C2-25804820EDAC}">
              <c15:datalabelsRange>
                <c15:f>Calculations!$A$241:$A$252</c15:f>
                <c15:dlblRangeCache>
                  <c:ptCount val="12"/>
                  <c:pt idx="0">
                    <c:v>90°</c:v>
                  </c:pt>
                  <c:pt idx="1">
                    <c:v>120°</c:v>
                  </c:pt>
                  <c:pt idx="2">
                    <c:v>150°</c:v>
                  </c:pt>
                  <c:pt idx="3">
                    <c:v>180°</c:v>
                  </c:pt>
                  <c:pt idx="4">
                    <c:v>210°</c:v>
                  </c:pt>
                  <c:pt idx="5">
                    <c:v>240°</c:v>
                  </c:pt>
                  <c:pt idx="6">
                    <c:v>270°</c:v>
                  </c:pt>
                  <c:pt idx="7">
                    <c:v>300°</c:v>
                  </c:pt>
                  <c:pt idx="8">
                    <c:v>330°</c:v>
                  </c:pt>
                  <c:pt idx="9">
                    <c:v>0°</c:v>
                  </c:pt>
                  <c:pt idx="10">
                    <c:v>30°</c:v>
                  </c:pt>
                  <c:pt idx="11">
                    <c:v>60°</c:v>
                  </c:pt>
                </c15:dlblRangeCache>
              </c15:datalabelsRange>
            </c:ext>
            <c:ext xmlns:c16="http://schemas.microsoft.com/office/drawing/2014/chart" uri="{C3380CC4-5D6E-409C-BE32-E72D297353CC}">
              <c16:uniqueId val="{0000000C-081F-4046-845A-421A4577CDF0}"/>
            </c:ext>
          </c:extLst>
        </c:ser>
        <c:ser>
          <c:idx val="0"/>
          <c:order val="1"/>
          <c:tx>
            <c:strRef>
              <c:f>Calculations!$A$216</c:f>
              <c:strCache>
                <c:ptCount val="1"/>
                <c:pt idx="0">
                  <c:v>Heading</c:v>
                </c:pt>
              </c:strCache>
            </c:strRef>
          </c:tx>
          <c:spPr>
            <a:ln w="19050">
              <a:solidFill>
                <a:srgbClr val="FFC000"/>
              </a:solidFill>
            </a:ln>
          </c:spPr>
          <c:marker>
            <c:symbol val="none"/>
          </c:marker>
          <c:xVal>
            <c:numRef>
              <c:f>Calculations!$F$217:$F$226</c:f>
              <c:numCache>
                <c:formatCode>0.00</c:formatCode>
                <c:ptCount val="10"/>
                <c:pt idx="0">
                  <c:v>-2.0000000000000018</c:v>
                </c:pt>
                <c:pt idx="1">
                  <c:v>-0.13397459621556232</c:v>
                </c:pt>
                <c:pt idx="2">
                  <c:v>2.8660254037844406</c:v>
                </c:pt>
                <c:pt idx="3">
                  <c:v>1.1339745962155616</c:v>
                </c:pt>
                <c:pt idx="4">
                  <c:v>-1.8660254037844388</c:v>
                </c:pt>
                <c:pt idx="5">
                  <c:v>-2.0000000000000018</c:v>
                </c:pt>
                <c:pt idx="6">
                  <c:v>-5.0000000000000044</c:v>
                </c:pt>
                <c:pt idx="7">
                  <c:v>-4.0669872981077804</c:v>
                </c:pt>
                <c:pt idx="8">
                  <c:v>-5.0000000000000044</c:v>
                </c:pt>
                <c:pt idx="9">
                  <c:v>-4.9330127018922196</c:v>
                </c:pt>
              </c:numCache>
            </c:numRef>
          </c:xVal>
          <c:yVal>
            <c:numRef>
              <c:f>Calculations!$G$217:$G$226</c:f>
              <c:numCache>
                <c:formatCode>0.00</c:formatCode>
                <c:ptCount val="10"/>
                <c:pt idx="0">
                  <c:v>3.4641016151377535</c:v>
                </c:pt>
                <c:pt idx="1">
                  <c:v>2.2320508075688772</c:v>
                </c:pt>
                <c:pt idx="2">
                  <c:v>-2.9641016151377531</c:v>
                </c:pt>
                <c:pt idx="3">
                  <c:v>-3.9641016151377548</c:v>
                </c:pt>
                <c:pt idx="4">
                  <c:v>1.2320508075688772</c:v>
                </c:pt>
                <c:pt idx="5">
                  <c:v>3.4641016151377535</c:v>
                </c:pt>
                <c:pt idx="6">
                  <c:v>8.6602540378443837</c:v>
                </c:pt>
                <c:pt idx="7">
                  <c:v>8.044228634059948</c:v>
                </c:pt>
                <c:pt idx="8">
                  <c:v>8.6602540378443837</c:v>
                </c:pt>
                <c:pt idx="9">
                  <c:v>7.5442286340599471</c:v>
                </c:pt>
              </c:numCache>
            </c:numRef>
          </c:yVal>
          <c:smooth val="0"/>
          <c:extLst>
            <c:ext xmlns:c16="http://schemas.microsoft.com/office/drawing/2014/chart" uri="{C3380CC4-5D6E-409C-BE32-E72D297353CC}">
              <c16:uniqueId val="{0000000D-081F-4046-845A-421A4577CDF0}"/>
            </c:ext>
          </c:extLst>
        </c:ser>
        <c:ser>
          <c:idx val="2"/>
          <c:order val="2"/>
          <c:tx>
            <c:strRef>
              <c:f>Calculations!$A$228</c:f>
              <c:strCache>
                <c:ptCount val="1"/>
                <c:pt idx="0">
                  <c:v>Waves</c:v>
                </c:pt>
              </c:strCache>
            </c:strRef>
          </c:tx>
          <c:spPr>
            <a:ln w="19050">
              <a:solidFill>
                <a:srgbClr val="00B050"/>
              </a:solidFill>
            </a:ln>
          </c:spPr>
          <c:marker>
            <c:symbol val="none"/>
          </c:marker>
          <c:xVal>
            <c:numRef>
              <c:f>Calculations!$F$229:$F$238</c:f>
              <c:numCache>
                <c:formatCode>0.00</c:formatCode>
                <c:ptCount val="10"/>
                <c:pt idx="0">
                  <c:v>0</c:v>
                </c:pt>
                <c:pt idx="1">
                  <c:v>-6.9148924198193411</c:v>
                </c:pt>
                <c:pt idx="2">
                  <c:v>-8.2809178236037848</c:v>
                </c:pt>
                <c:pt idx="3">
                  <c:v>-6.9148924198193411</c:v>
                </c:pt>
                <c:pt idx="4">
                  <c:v>-7.2809178236037821</c:v>
                </c:pt>
                <c:pt idx="5">
                  <c:v>-6.9148924198193411</c:v>
                </c:pt>
                <c:pt idx="6">
                  <c:v>-7.7809178236037795</c:v>
                </c:pt>
                <c:pt idx="7">
                  <c:v>-9.146943227388217</c:v>
                </c:pt>
                <c:pt idx="8">
                  <c:v>-7.7809178236037795</c:v>
                </c:pt>
                <c:pt idx="9">
                  <c:v>-8.1469432273882187</c:v>
                </c:pt>
              </c:numCache>
            </c:numRef>
          </c:xVal>
          <c:yVal>
            <c:numRef>
              <c:f>Calculations!$G$229:$G$238</c:f>
              <c:numCache>
                <c:formatCode>0.00</c:formatCode>
                <c:ptCount val="10"/>
                <c:pt idx="0">
                  <c:v>0</c:v>
                </c:pt>
                <c:pt idx="1">
                  <c:v>3.9923150000000005</c:v>
                </c:pt>
                <c:pt idx="2">
                  <c:v>3.6262895962155532</c:v>
                </c:pt>
                <c:pt idx="3">
                  <c:v>3.9923150000000005</c:v>
                </c:pt>
                <c:pt idx="4">
                  <c:v>5.3583404037844371</c:v>
                </c:pt>
                <c:pt idx="5">
                  <c:v>3.9923150000000005</c:v>
                </c:pt>
                <c:pt idx="6">
                  <c:v>4.4923150000000005</c:v>
                </c:pt>
                <c:pt idx="7">
                  <c:v>4.1262895962155657</c:v>
                </c:pt>
                <c:pt idx="8">
                  <c:v>4.4923150000000005</c:v>
                </c:pt>
                <c:pt idx="9">
                  <c:v>5.858340403784438</c:v>
                </c:pt>
              </c:numCache>
            </c:numRef>
          </c:yVal>
          <c:smooth val="0"/>
          <c:extLst>
            <c:ext xmlns:c16="http://schemas.microsoft.com/office/drawing/2014/chart" uri="{C3380CC4-5D6E-409C-BE32-E72D297353CC}">
              <c16:uniqueId val="{0000000E-081F-4046-845A-421A4577CDF0}"/>
            </c:ext>
          </c:extLst>
        </c:ser>
        <c:dLbls>
          <c:showLegendKey val="0"/>
          <c:showVal val="0"/>
          <c:showCatName val="0"/>
          <c:showSerName val="0"/>
          <c:showPercent val="0"/>
          <c:showBubbleSize val="0"/>
        </c:dLbls>
        <c:axId val="139866496"/>
        <c:axId val="139868032"/>
      </c:scatterChart>
      <c:valAx>
        <c:axId val="139866496"/>
        <c:scaling>
          <c:orientation val="minMax"/>
          <c:max val="15"/>
          <c:min val="-15"/>
        </c:scaling>
        <c:delete val="1"/>
        <c:axPos val="b"/>
        <c:numFmt formatCode="0.00" sourceLinked="1"/>
        <c:majorTickMark val="none"/>
        <c:minorTickMark val="none"/>
        <c:tickLblPos val="none"/>
        <c:crossAx val="139868032"/>
        <c:crosses val="autoZero"/>
        <c:crossBetween val="midCat"/>
      </c:valAx>
      <c:valAx>
        <c:axId val="139868032"/>
        <c:scaling>
          <c:orientation val="minMax"/>
          <c:max val="15"/>
          <c:min val="-15"/>
        </c:scaling>
        <c:delete val="1"/>
        <c:axPos val="l"/>
        <c:numFmt formatCode="0.00" sourceLinked="1"/>
        <c:majorTickMark val="none"/>
        <c:minorTickMark val="none"/>
        <c:tickLblPos val="none"/>
        <c:crossAx val="139866496"/>
        <c:crosses val="autoZero"/>
        <c:crossBetween val="midCat"/>
      </c:valAx>
      <c:spPr>
        <a:noFill/>
        <a:ln w="25400">
          <a:noFill/>
        </a:ln>
      </c:spPr>
    </c:plotArea>
    <c:plotVisOnly val="1"/>
    <c:dispBlanksAs val="gap"/>
    <c:showDLblsOverMax val="0"/>
  </c:chart>
  <c:spPr>
    <a:solidFill>
      <a:schemeClr val="bg2">
        <a:lumMod val="25000"/>
      </a:schemeClr>
    </a:solidFill>
    <a:ln>
      <a:noFill/>
    </a:ln>
  </c:spPr>
  <c:printSettings>
    <c:headerFooter/>
    <c:pageMargins b="0.75000000000000233" l="0.70000000000000062" r="0.70000000000000062" t="0.75000000000000233" header="0.30000000000000032" footer="0.30000000000000032"/>
    <c:pageSetup orientation="portrait"/>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7439279030746876"/>
          <c:y val="2.3226026435377294E-2"/>
          <c:w val="0.70448739216764922"/>
          <c:h val="0.69979579156342575"/>
        </c:manualLayout>
      </c:layout>
      <c:scatterChart>
        <c:scatterStyle val="lineMarker"/>
        <c:varyColors val="0"/>
        <c:ser>
          <c:idx val="9"/>
          <c:order val="0"/>
          <c:tx>
            <c:v>Wave length = Ship length (2nd)</c:v>
          </c:tx>
          <c:spPr>
            <a:ln w="25400" cap="rnd">
              <a:solidFill>
                <a:srgbClr val="00B0F0"/>
              </a:solidFill>
              <a:prstDash val="sysDash"/>
              <a:round/>
            </a:ln>
            <a:effectLst/>
          </c:spPr>
          <c:marker>
            <c:symbol val="none"/>
          </c:marker>
          <c:xVal>
            <c:numRef>
              <c:f>Calculations!$A$37:$A$38</c:f>
              <c:numCache>
                <c:formatCode>0</c:formatCode>
                <c:ptCount val="2"/>
                <c:pt idx="0">
                  <c:v>0</c:v>
                </c:pt>
                <c:pt idx="1">
                  <c:v>25</c:v>
                </c:pt>
              </c:numCache>
            </c:numRef>
          </c:xVal>
          <c:yVal>
            <c:numRef>
              <c:f>Calculations!$D$37:$D$38</c:f>
              <c:numCache>
                <c:formatCode>0</c:formatCode>
                <c:ptCount val="2"/>
                <c:pt idx="0">
                  <c:v>37.225530147676828</c:v>
                </c:pt>
                <c:pt idx="1">
                  <c:v>37.225530147676828</c:v>
                </c:pt>
              </c:numCache>
            </c:numRef>
          </c:yVal>
          <c:smooth val="0"/>
          <c:extLst>
            <c:ext xmlns:c16="http://schemas.microsoft.com/office/drawing/2014/chart" uri="{C3380CC4-5D6E-409C-BE32-E72D297353CC}">
              <c16:uniqueId val="{00000000-07C9-42DD-BF8E-B15F8F071BF1}"/>
            </c:ext>
          </c:extLst>
        </c:ser>
        <c:ser>
          <c:idx val="13"/>
          <c:order val="1"/>
          <c:tx>
            <c:strRef>
              <c:f>Calculations!$K$41</c:f>
              <c:strCache>
                <c:ptCount val="1"/>
                <c:pt idx="0">
                  <c:v>para SQ right</c:v>
                </c:pt>
              </c:strCache>
            </c:strRef>
          </c:tx>
          <c:spPr>
            <a:ln w="25400" cap="rnd">
              <a:solidFill>
                <a:srgbClr val="FF0000"/>
              </a:solidFill>
              <a:prstDash val="solid"/>
              <a:round/>
            </a:ln>
            <a:effectLst/>
          </c:spPr>
          <c:marker>
            <c:symbol val="none"/>
          </c:marker>
          <c:xVal>
            <c:numRef>
              <c:f>Calculations!$I$42:$I$203</c:f>
              <c:numCache>
                <c:formatCode>0.0</c:formatCode>
                <c:ptCount val="162"/>
                <c:pt idx="0">
                  <c:v>0.05</c:v>
                </c:pt>
                <c:pt idx="1">
                  <c:v>0.05</c:v>
                </c:pt>
                <c:pt idx="2">
                  <c:v>0.15625</c:v>
                </c:pt>
                <c:pt idx="3">
                  <c:v>0.3125</c:v>
                </c:pt>
                <c:pt idx="4">
                  <c:v>0.46875</c:v>
                </c:pt>
                <c:pt idx="5">
                  <c:v>0.625</c:v>
                </c:pt>
                <c:pt idx="6">
                  <c:v>0.78125</c:v>
                </c:pt>
                <c:pt idx="7">
                  <c:v>0.9375</c:v>
                </c:pt>
                <c:pt idx="8">
                  <c:v>1.09375</c:v>
                </c:pt>
                <c:pt idx="9">
                  <c:v>1.25</c:v>
                </c:pt>
                <c:pt idx="10">
                  <c:v>1.40625</c:v>
                </c:pt>
                <c:pt idx="11">
                  <c:v>1.5625</c:v>
                </c:pt>
                <c:pt idx="12">
                  <c:v>1.71875</c:v>
                </c:pt>
                <c:pt idx="13">
                  <c:v>1.875</c:v>
                </c:pt>
                <c:pt idx="14">
                  <c:v>2.03125</c:v>
                </c:pt>
                <c:pt idx="15">
                  <c:v>2.1875</c:v>
                </c:pt>
                <c:pt idx="16">
                  <c:v>2.34375</c:v>
                </c:pt>
                <c:pt idx="17">
                  <c:v>2.5</c:v>
                </c:pt>
                <c:pt idx="18">
                  <c:v>2.65625</c:v>
                </c:pt>
                <c:pt idx="19">
                  <c:v>2.8125</c:v>
                </c:pt>
                <c:pt idx="20">
                  <c:v>2.96875</c:v>
                </c:pt>
                <c:pt idx="21">
                  <c:v>3.125</c:v>
                </c:pt>
                <c:pt idx="22">
                  <c:v>3.28125</c:v>
                </c:pt>
                <c:pt idx="23">
                  <c:v>3.4375</c:v>
                </c:pt>
                <c:pt idx="24">
                  <c:v>3.59375</c:v>
                </c:pt>
                <c:pt idx="25">
                  <c:v>3.75</c:v>
                </c:pt>
                <c:pt idx="26">
                  <c:v>3.90625</c:v>
                </c:pt>
                <c:pt idx="27">
                  <c:v>4.0625</c:v>
                </c:pt>
                <c:pt idx="28">
                  <c:v>4.21875</c:v>
                </c:pt>
                <c:pt idx="29">
                  <c:v>4.375</c:v>
                </c:pt>
                <c:pt idx="30">
                  <c:v>4.53125</c:v>
                </c:pt>
                <c:pt idx="31">
                  <c:v>4.6875</c:v>
                </c:pt>
                <c:pt idx="32">
                  <c:v>4.84375</c:v>
                </c:pt>
                <c:pt idx="33">
                  <c:v>5</c:v>
                </c:pt>
                <c:pt idx="34">
                  <c:v>5.15625</c:v>
                </c:pt>
                <c:pt idx="35">
                  <c:v>5.3125</c:v>
                </c:pt>
                <c:pt idx="36">
                  <c:v>5.46875</c:v>
                </c:pt>
                <c:pt idx="37">
                  <c:v>5.625</c:v>
                </c:pt>
                <c:pt idx="38">
                  <c:v>5.78125</c:v>
                </c:pt>
                <c:pt idx="39">
                  <c:v>5.9375</c:v>
                </c:pt>
                <c:pt idx="40">
                  <c:v>6.09375</c:v>
                </c:pt>
                <c:pt idx="41">
                  <c:v>6.25</c:v>
                </c:pt>
                <c:pt idx="42">
                  <c:v>6.40625</c:v>
                </c:pt>
                <c:pt idx="43">
                  <c:v>6.5625</c:v>
                </c:pt>
                <c:pt idx="44">
                  <c:v>6.71875</c:v>
                </c:pt>
                <c:pt idx="45">
                  <c:v>6.875</c:v>
                </c:pt>
                <c:pt idx="46">
                  <c:v>7.03125</c:v>
                </c:pt>
                <c:pt idx="47">
                  <c:v>7.1875</c:v>
                </c:pt>
                <c:pt idx="48">
                  <c:v>7.34375</c:v>
                </c:pt>
                <c:pt idx="49">
                  <c:v>7.5</c:v>
                </c:pt>
                <c:pt idx="50">
                  <c:v>7.65625</c:v>
                </c:pt>
                <c:pt idx="51">
                  <c:v>7.8125</c:v>
                </c:pt>
                <c:pt idx="52">
                  <c:v>7.96875</c:v>
                </c:pt>
                <c:pt idx="53">
                  <c:v>8.125</c:v>
                </c:pt>
                <c:pt idx="54">
                  <c:v>8.28125</c:v>
                </c:pt>
                <c:pt idx="55">
                  <c:v>8.4375</c:v>
                </c:pt>
                <c:pt idx="56">
                  <c:v>8.59375</c:v>
                </c:pt>
                <c:pt idx="57">
                  <c:v>8.75</c:v>
                </c:pt>
                <c:pt idx="58">
                  <c:v>8.90625</c:v>
                </c:pt>
                <c:pt idx="59">
                  <c:v>9.0625</c:v>
                </c:pt>
                <c:pt idx="60">
                  <c:v>9.21875</c:v>
                </c:pt>
                <c:pt idx="61">
                  <c:v>9.375</c:v>
                </c:pt>
                <c:pt idx="62">
                  <c:v>9.53125</c:v>
                </c:pt>
                <c:pt idx="63">
                  <c:v>9.6875</c:v>
                </c:pt>
                <c:pt idx="64">
                  <c:v>9.84375</c:v>
                </c:pt>
                <c:pt idx="65">
                  <c:v>10</c:v>
                </c:pt>
                <c:pt idx="66">
                  <c:v>10.15625</c:v>
                </c:pt>
                <c:pt idx="67">
                  <c:v>10.3125</c:v>
                </c:pt>
                <c:pt idx="68">
                  <c:v>10.46875</c:v>
                </c:pt>
                <c:pt idx="69">
                  <c:v>10.625</c:v>
                </c:pt>
                <c:pt idx="70">
                  <c:v>10.78125</c:v>
                </c:pt>
                <c:pt idx="71">
                  <c:v>10.9375</c:v>
                </c:pt>
                <c:pt idx="72">
                  <c:v>11.09375</c:v>
                </c:pt>
                <c:pt idx="73">
                  <c:v>11.25</c:v>
                </c:pt>
                <c:pt idx="74">
                  <c:v>11.40625</c:v>
                </c:pt>
                <c:pt idx="75">
                  <c:v>11.5625</c:v>
                </c:pt>
                <c:pt idx="76">
                  <c:v>11.71875</c:v>
                </c:pt>
                <c:pt idx="77">
                  <c:v>11.875</c:v>
                </c:pt>
                <c:pt idx="78">
                  <c:v>12.03125</c:v>
                </c:pt>
                <c:pt idx="79">
                  <c:v>12.1875</c:v>
                </c:pt>
                <c:pt idx="80">
                  <c:v>12.34375</c:v>
                </c:pt>
                <c:pt idx="81">
                  <c:v>12.5</c:v>
                </c:pt>
                <c:pt idx="82">
                  <c:v>12.65625</c:v>
                </c:pt>
                <c:pt idx="83">
                  <c:v>12.8125</c:v>
                </c:pt>
                <c:pt idx="84">
                  <c:v>12.96875</c:v>
                </c:pt>
                <c:pt idx="85">
                  <c:v>13.125</c:v>
                </c:pt>
                <c:pt idx="86">
                  <c:v>13.28125</c:v>
                </c:pt>
                <c:pt idx="87">
                  <c:v>13.4375</c:v>
                </c:pt>
                <c:pt idx="88">
                  <c:v>13.59375</c:v>
                </c:pt>
                <c:pt idx="89">
                  <c:v>13.75</c:v>
                </c:pt>
                <c:pt idx="90">
                  <c:v>13.90625</c:v>
                </c:pt>
                <c:pt idx="91">
                  <c:v>14.0625</c:v>
                </c:pt>
                <c:pt idx="92">
                  <c:v>14.21875</c:v>
                </c:pt>
                <c:pt idx="93">
                  <c:v>14.375</c:v>
                </c:pt>
                <c:pt idx="94">
                  <c:v>14.53125</c:v>
                </c:pt>
                <c:pt idx="95">
                  <c:v>14.6875</c:v>
                </c:pt>
                <c:pt idx="96">
                  <c:v>14.84375</c:v>
                </c:pt>
                <c:pt idx="97">
                  <c:v>15</c:v>
                </c:pt>
                <c:pt idx="98">
                  <c:v>15.15625</c:v>
                </c:pt>
                <c:pt idx="99">
                  <c:v>15.3125</c:v>
                </c:pt>
                <c:pt idx="100">
                  <c:v>15.46875</c:v>
                </c:pt>
                <c:pt idx="101">
                  <c:v>15.625</c:v>
                </c:pt>
                <c:pt idx="102">
                  <c:v>15.78125</c:v>
                </c:pt>
                <c:pt idx="103">
                  <c:v>15.9375</c:v>
                </c:pt>
                <c:pt idx="104">
                  <c:v>16.09375</c:v>
                </c:pt>
                <c:pt idx="105">
                  <c:v>16.25</c:v>
                </c:pt>
                <c:pt idx="106">
                  <c:v>16.40625</c:v>
                </c:pt>
                <c:pt idx="107">
                  <c:v>16.5625</c:v>
                </c:pt>
                <c:pt idx="108">
                  <c:v>16.71875</c:v>
                </c:pt>
                <c:pt idx="109">
                  <c:v>16.875</c:v>
                </c:pt>
                <c:pt idx="110">
                  <c:v>17.03125</c:v>
                </c:pt>
                <c:pt idx="111">
                  <c:v>17.1875</c:v>
                </c:pt>
                <c:pt idx="112">
                  <c:v>17.34375</c:v>
                </c:pt>
                <c:pt idx="113">
                  <c:v>17.5</c:v>
                </c:pt>
                <c:pt idx="114">
                  <c:v>17.65625</c:v>
                </c:pt>
                <c:pt idx="115">
                  <c:v>17.8125</c:v>
                </c:pt>
                <c:pt idx="116">
                  <c:v>17.96875</c:v>
                </c:pt>
                <c:pt idx="117">
                  <c:v>18.125</c:v>
                </c:pt>
                <c:pt idx="118">
                  <c:v>18.28125</c:v>
                </c:pt>
                <c:pt idx="119">
                  <c:v>18.4375</c:v>
                </c:pt>
                <c:pt idx="120">
                  <c:v>18.59375</c:v>
                </c:pt>
                <c:pt idx="121">
                  <c:v>18.75</c:v>
                </c:pt>
                <c:pt idx="122">
                  <c:v>18.90625</c:v>
                </c:pt>
                <c:pt idx="123">
                  <c:v>19.0625</c:v>
                </c:pt>
                <c:pt idx="124">
                  <c:v>19.21875</c:v>
                </c:pt>
                <c:pt idx="125">
                  <c:v>19.375</c:v>
                </c:pt>
                <c:pt idx="126">
                  <c:v>19.53125</c:v>
                </c:pt>
                <c:pt idx="127">
                  <c:v>19.6875</c:v>
                </c:pt>
                <c:pt idx="128">
                  <c:v>19.84375</c:v>
                </c:pt>
                <c:pt idx="129">
                  <c:v>20</c:v>
                </c:pt>
                <c:pt idx="130">
                  <c:v>20.15625</c:v>
                </c:pt>
                <c:pt idx="131">
                  <c:v>20.3125</c:v>
                </c:pt>
                <c:pt idx="132">
                  <c:v>20.46875</c:v>
                </c:pt>
                <c:pt idx="133">
                  <c:v>20.625</c:v>
                </c:pt>
                <c:pt idx="134">
                  <c:v>20.78125</c:v>
                </c:pt>
                <c:pt idx="135">
                  <c:v>20.9375</c:v>
                </c:pt>
                <c:pt idx="136">
                  <c:v>21.09375</c:v>
                </c:pt>
                <c:pt idx="137">
                  <c:v>21.25</c:v>
                </c:pt>
                <c:pt idx="138">
                  <c:v>21.40625</c:v>
                </c:pt>
                <c:pt idx="139">
                  <c:v>21.5625</c:v>
                </c:pt>
                <c:pt idx="140">
                  <c:v>21.71875</c:v>
                </c:pt>
                <c:pt idx="141">
                  <c:v>21.875</c:v>
                </c:pt>
                <c:pt idx="142">
                  <c:v>22.03125</c:v>
                </c:pt>
                <c:pt idx="143">
                  <c:v>22.1875</c:v>
                </c:pt>
                <c:pt idx="144">
                  <c:v>22.34375</c:v>
                </c:pt>
                <c:pt idx="145">
                  <c:v>22.5</c:v>
                </c:pt>
                <c:pt idx="146">
                  <c:v>22.65625</c:v>
                </c:pt>
                <c:pt idx="147">
                  <c:v>22.8125</c:v>
                </c:pt>
                <c:pt idx="148">
                  <c:v>22.96875</c:v>
                </c:pt>
                <c:pt idx="149">
                  <c:v>23.125</c:v>
                </c:pt>
                <c:pt idx="150">
                  <c:v>23.28125</c:v>
                </c:pt>
                <c:pt idx="151">
                  <c:v>23.4375</c:v>
                </c:pt>
                <c:pt idx="152">
                  <c:v>23.59375</c:v>
                </c:pt>
                <c:pt idx="153">
                  <c:v>23.75</c:v>
                </c:pt>
                <c:pt idx="154">
                  <c:v>23.90625</c:v>
                </c:pt>
                <c:pt idx="155">
                  <c:v>24.0625</c:v>
                </c:pt>
                <c:pt idx="156">
                  <c:v>24.21875</c:v>
                </c:pt>
                <c:pt idx="157">
                  <c:v>24.375</c:v>
                </c:pt>
                <c:pt idx="158">
                  <c:v>24.53125</c:v>
                </c:pt>
                <c:pt idx="159">
                  <c:v>24.6875</c:v>
                </c:pt>
                <c:pt idx="160">
                  <c:v>24.95</c:v>
                </c:pt>
                <c:pt idx="161">
                  <c:v>24.95</c:v>
                </c:pt>
              </c:numCache>
            </c:numRef>
          </c:xVal>
          <c:yVal>
            <c:numRef>
              <c:f>Calculations!$K$42:$K$203</c:f>
              <c:numCache>
                <c:formatCode>0</c:formatCode>
                <c:ptCount val="162"/>
                <c:pt idx="1">
                  <c:v>181</c:v>
                </c:pt>
                <c:pt idx="2">
                  <c:v>181</c:v>
                </c:pt>
                <c:pt idx="3">
                  <c:v>181</c:v>
                </c:pt>
                <c:pt idx="4">
                  <c:v>181</c:v>
                </c:pt>
                <c:pt idx="5">
                  <c:v>181</c:v>
                </c:pt>
                <c:pt idx="6">
                  <c:v>181</c:v>
                </c:pt>
                <c:pt idx="7">
                  <c:v>181</c:v>
                </c:pt>
                <c:pt idx="8">
                  <c:v>181</c:v>
                </c:pt>
                <c:pt idx="9">
                  <c:v>181</c:v>
                </c:pt>
                <c:pt idx="10">
                  <c:v>181</c:v>
                </c:pt>
                <c:pt idx="11">
                  <c:v>181</c:v>
                </c:pt>
                <c:pt idx="12">
                  <c:v>181</c:v>
                </c:pt>
                <c:pt idx="13">
                  <c:v>181</c:v>
                </c:pt>
                <c:pt idx="14">
                  <c:v>181</c:v>
                </c:pt>
                <c:pt idx="15">
                  <c:v>181</c:v>
                </c:pt>
                <c:pt idx="16">
                  <c:v>181</c:v>
                </c:pt>
                <c:pt idx="17">
                  <c:v>181</c:v>
                </c:pt>
                <c:pt idx="18">
                  <c:v>181</c:v>
                </c:pt>
                <c:pt idx="19">
                  <c:v>181</c:v>
                </c:pt>
                <c:pt idx="20">
                  <c:v>181</c:v>
                </c:pt>
                <c:pt idx="21">
                  <c:v>181</c:v>
                </c:pt>
                <c:pt idx="22">
                  <c:v>181</c:v>
                </c:pt>
                <c:pt idx="23">
                  <c:v>181</c:v>
                </c:pt>
                <c:pt idx="24">
                  <c:v>181</c:v>
                </c:pt>
                <c:pt idx="25">
                  <c:v>181</c:v>
                </c:pt>
                <c:pt idx="26">
                  <c:v>181</c:v>
                </c:pt>
                <c:pt idx="27">
                  <c:v>181</c:v>
                </c:pt>
                <c:pt idx="28">
                  <c:v>181</c:v>
                </c:pt>
                <c:pt idx="29">
                  <c:v>181</c:v>
                </c:pt>
                <c:pt idx="30">
                  <c:v>181</c:v>
                </c:pt>
                <c:pt idx="31">
                  <c:v>181</c:v>
                </c:pt>
                <c:pt idx="32">
                  <c:v>181</c:v>
                </c:pt>
                <c:pt idx="33">
                  <c:v>181</c:v>
                </c:pt>
                <c:pt idx="34">
                  <c:v>181</c:v>
                </c:pt>
                <c:pt idx="35">
                  <c:v>181</c:v>
                </c:pt>
                <c:pt idx="36">
                  <c:v>181</c:v>
                </c:pt>
                <c:pt idx="37">
                  <c:v>181</c:v>
                </c:pt>
                <c:pt idx="38">
                  <c:v>181</c:v>
                </c:pt>
                <c:pt idx="39">
                  <c:v>181</c:v>
                </c:pt>
                <c:pt idx="40">
                  <c:v>181</c:v>
                </c:pt>
                <c:pt idx="41">
                  <c:v>181</c:v>
                </c:pt>
                <c:pt idx="42">
                  <c:v>181</c:v>
                </c:pt>
                <c:pt idx="43">
                  <c:v>181</c:v>
                </c:pt>
                <c:pt idx="44">
                  <c:v>181</c:v>
                </c:pt>
                <c:pt idx="45">
                  <c:v>181</c:v>
                </c:pt>
                <c:pt idx="46">
                  <c:v>181</c:v>
                </c:pt>
                <c:pt idx="47">
                  <c:v>181</c:v>
                </c:pt>
                <c:pt idx="48">
                  <c:v>181</c:v>
                </c:pt>
                <c:pt idx="49">
                  <c:v>181</c:v>
                </c:pt>
                <c:pt idx="50">
                  <c:v>181</c:v>
                </c:pt>
                <c:pt idx="51">
                  <c:v>181</c:v>
                </c:pt>
                <c:pt idx="52">
                  <c:v>181</c:v>
                </c:pt>
                <c:pt idx="53">
                  <c:v>181</c:v>
                </c:pt>
                <c:pt idx="54">
                  <c:v>181</c:v>
                </c:pt>
                <c:pt idx="55">
                  <c:v>181</c:v>
                </c:pt>
                <c:pt idx="56">
                  <c:v>181</c:v>
                </c:pt>
                <c:pt idx="57">
                  <c:v>181</c:v>
                </c:pt>
                <c:pt idx="58">
                  <c:v>181</c:v>
                </c:pt>
                <c:pt idx="59">
                  <c:v>181</c:v>
                </c:pt>
                <c:pt idx="60">
                  <c:v>181</c:v>
                </c:pt>
                <c:pt idx="61">
                  <c:v>181</c:v>
                </c:pt>
                <c:pt idx="62">
                  <c:v>181</c:v>
                </c:pt>
                <c:pt idx="63">
                  <c:v>181</c:v>
                </c:pt>
                <c:pt idx="64">
                  <c:v>181</c:v>
                </c:pt>
                <c:pt idx="65">
                  <c:v>181</c:v>
                </c:pt>
                <c:pt idx="66">
                  <c:v>181</c:v>
                </c:pt>
                <c:pt idx="67">
                  <c:v>181</c:v>
                </c:pt>
                <c:pt idx="68">
                  <c:v>181</c:v>
                </c:pt>
                <c:pt idx="69">
                  <c:v>181</c:v>
                </c:pt>
                <c:pt idx="70">
                  <c:v>181</c:v>
                </c:pt>
                <c:pt idx="71">
                  <c:v>181</c:v>
                </c:pt>
                <c:pt idx="72">
                  <c:v>181</c:v>
                </c:pt>
                <c:pt idx="73">
                  <c:v>181</c:v>
                </c:pt>
                <c:pt idx="74">
                  <c:v>181</c:v>
                </c:pt>
                <c:pt idx="75">
                  <c:v>181</c:v>
                </c:pt>
                <c:pt idx="76">
                  <c:v>181</c:v>
                </c:pt>
                <c:pt idx="77">
                  <c:v>181</c:v>
                </c:pt>
                <c:pt idx="78">
                  <c:v>181</c:v>
                </c:pt>
                <c:pt idx="79">
                  <c:v>181</c:v>
                </c:pt>
                <c:pt idx="80">
                  <c:v>181</c:v>
                </c:pt>
                <c:pt idx="81">
                  <c:v>181</c:v>
                </c:pt>
                <c:pt idx="82">
                  <c:v>181</c:v>
                </c:pt>
                <c:pt idx="83">
                  <c:v>181</c:v>
                </c:pt>
                <c:pt idx="84">
                  <c:v>181</c:v>
                </c:pt>
                <c:pt idx="85">
                  <c:v>181</c:v>
                </c:pt>
                <c:pt idx="86">
                  <c:v>181</c:v>
                </c:pt>
                <c:pt idx="87">
                  <c:v>181</c:v>
                </c:pt>
                <c:pt idx="88">
                  <c:v>181</c:v>
                </c:pt>
                <c:pt idx="89">
                  <c:v>181</c:v>
                </c:pt>
                <c:pt idx="90">
                  <c:v>181</c:v>
                </c:pt>
                <c:pt idx="91">
                  <c:v>181</c:v>
                </c:pt>
                <c:pt idx="92">
                  <c:v>181</c:v>
                </c:pt>
                <c:pt idx="93">
                  <c:v>181</c:v>
                </c:pt>
                <c:pt idx="94">
                  <c:v>181</c:v>
                </c:pt>
                <c:pt idx="95">
                  <c:v>181</c:v>
                </c:pt>
                <c:pt idx="96">
                  <c:v>181</c:v>
                </c:pt>
                <c:pt idx="97">
                  <c:v>181</c:v>
                </c:pt>
                <c:pt idx="98">
                  <c:v>181</c:v>
                </c:pt>
                <c:pt idx="99">
                  <c:v>181</c:v>
                </c:pt>
                <c:pt idx="100">
                  <c:v>181</c:v>
                </c:pt>
                <c:pt idx="101">
                  <c:v>181</c:v>
                </c:pt>
                <c:pt idx="102">
                  <c:v>181</c:v>
                </c:pt>
                <c:pt idx="103">
                  <c:v>177.89525560254827</c:v>
                </c:pt>
                <c:pt idx="104">
                  <c:v>171.73874007183207</c:v>
                </c:pt>
                <c:pt idx="105">
                  <c:v>168.55266949404034</c:v>
                </c:pt>
                <c:pt idx="106">
                  <c:v>166.11353485406138</c:v>
                </c:pt>
                <c:pt idx="107">
                  <c:v>164.07359773383695</c:v>
                </c:pt>
                <c:pt idx="108">
                  <c:v>162.2936744167778</c:v>
                </c:pt>
                <c:pt idx="109">
                  <c:v>160.70109720723062</c:v>
                </c:pt>
                <c:pt idx="110">
                  <c:v>159.25214913942827</c:v>
                </c:pt>
                <c:pt idx="111">
                  <c:v>157.9180562175743</c:v>
                </c:pt>
                <c:pt idx="112">
                  <c:v>156.67865716433136</c:v>
                </c:pt>
                <c:pt idx="113">
                  <c:v>155.51915755462747</c:v>
                </c:pt>
                <c:pt idx="114">
                  <c:v>154.42830808419421</c:v>
                </c:pt>
                <c:pt idx="115">
                  <c:v>153.39730993112087</c:v>
                </c:pt>
                <c:pt idx="116">
                  <c:v>152.41912085407168</c:v>
                </c:pt>
                <c:pt idx="117">
                  <c:v>151.48799591158883</c:v>
                </c:pt>
                <c:pt idx="118">
                  <c:v>150.599172448914</c:v>
                </c:pt>
                <c:pt idx="119">
                  <c:v>149.74864747444371</c:v>
                </c:pt>
                <c:pt idx="120">
                  <c:v>148.93301626651746</c:v>
                </c:pt>
                <c:pt idx="121">
                  <c:v>148.14935276768415</c:v>
                </c:pt>
                <c:pt idx="122">
                  <c:v>147.3951192306601</c:v>
                </c:pt>
                <c:pt idx="123">
                  <c:v>146.66809680046072</c:v>
                </c:pt>
                <c:pt idx="124">
                  <c:v>145.96633137745033</c:v>
                </c:pt>
                <c:pt idx="125">
                  <c:v>145.28809082953549</c:v>
                </c:pt>
                <c:pt idx="126">
                  <c:v>144.63183076575208</c:v>
                </c:pt>
                <c:pt idx="127">
                  <c:v>143.99616685952395</c:v>
                </c:pt>
                <c:pt idx="128">
                  <c:v>143.37985224662816</c:v>
                </c:pt>
                <c:pt idx="129">
                  <c:v>142.78175890075451</c:v>
                </c:pt>
                <c:pt idx="130">
                  <c:v>142.20086215981976</c:v>
                </c:pt>
                <c:pt idx="131">
                  <c:v>141.63622777236165</c:v>
                </c:pt>
                <c:pt idx="132">
                  <c:v>141.08700097762829</c:v>
                </c:pt>
                <c:pt idx="133">
                  <c:v>140.55239724042326</c:v>
                </c:pt>
                <c:pt idx="134">
                  <c:v>140.03169434268892</c:v>
                </c:pt>
                <c:pt idx="135">
                  <c:v>139.52422559539684</c:v>
                </c:pt>
                <c:pt idx="136">
                  <c:v>139.02937398164846</c:v>
                </c:pt>
                <c:pt idx="137">
                  <c:v>138.54656707859584</c:v>
                </c:pt>
                <c:pt idx="138">
                  <c:v>138.07527263450407</c:v>
                </c:pt>
                <c:pt idx="139">
                  <c:v>137.61499469991045</c:v>
                </c:pt>
                <c:pt idx="140">
                  <c:v>137.16527022981356</c:v>
                </c:pt>
                <c:pt idx="141">
                  <c:v>136.72566608820136</c:v>
                </c:pt>
                <c:pt idx="142">
                  <c:v>136.29577639780487</c:v>
                </c:pt>
                <c:pt idx="143">
                  <c:v>135.87522018733839</c:v>
                </c:pt>
                <c:pt idx="144">
                  <c:v>135.46363929612983</c:v>
                </c:pt>
                <c:pt idx="145">
                  <c:v>135.06069650230233</c:v>
                </c:pt>
                <c:pt idx="146">
                  <c:v>134.66607384582716</c:v>
                </c:pt>
                <c:pt idx="147">
                  <c:v>134.27947112203398</c:v>
                </c:pt>
                <c:pt idx="148">
                  <c:v>133.90060452471573</c:v>
                </c:pt>
                <c:pt idx="149">
                  <c:v>133.52920542093062</c:v>
                </c:pt>
                <c:pt idx="150">
                  <c:v>133.16501924209189</c:v>
                </c:pt>
                <c:pt idx="151">
                  <c:v>132.8078044780334</c:v>
                </c:pt>
                <c:pt idx="152">
                  <c:v>132.45733176251051</c:v>
                </c:pt>
                <c:pt idx="153">
                  <c:v>132.1133830401032</c:v>
                </c:pt>
                <c:pt idx="154">
                  <c:v>131.77575080576884</c:v>
                </c:pt>
                <c:pt idx="155">
                  <c:v>131.44423740938981</c:v>
                </c:pt>
                <c:pt idx="156">
                  <c:v>131.1186544186009</c:v>
                </c:pt>
                <c:pt idx="157">
                  <c:v>130.79882203399063</c:v>
                </c:pt>
                <c:pt idx="158">
                  <c:v>130.48456855146921</c:v>
                </c:pt>
                <c:pt idx="159">
                  <c:v>130.1757298672</c:v>
                </c:pt>
                <c:pt idx="160">
                  <c:v>129.87214902101601</c:v>
                </c:pt>
                <c:pt idx="161">
                  <c:v>120</c:v>
                </c:pt>
              </c:numCache>
            </c:numRef>
          </c:yVal>
          <c:smooth val="0"/>
          <c:extLst>
            <c:ext xmlns:c16="http://schemas.microsoft.com/office/drawing/2014/chart" uri="{C3380CC4-5D6E-409C-BE32-E72D297353CC}">
              <c16:uniqueId val="{00000004-07C9-42DD-BF8E-B15F8F071BF1}"/>
            </c:ext>
          </c:extLst>
        </c:ser>
        <c:ser>
          <c:idx val="18"/>
          <c:order val="2"/>
          <c:tx>
            <c:strRef>
              <c:f>Calculations!$M$41</c:f>
              <c:strCache>
                <c:ptCount val="1"/>
                <c:pt idx="0">
                  <c:v>res right</c:v>
                </c:pt>
              </c:strCache>
            </c:strRef>
          </c:tx>
          <c:spPr>
            <a:ln w="25400" cap="rnd">
              <a:solidFill>
                <a:schemeClr val="accent2"/>
              </a:solidFill>
              <a:round/>
            </a:ln>
            <a:effectLst/>
          </c:spPr>
          <c:marker>
            <c:symbol val="none"/>
          </c:marker>
          <c:xVal>
            <c:numRef>
              <c:f>Calculations!$I$42:$I$203</c:f>
              <c:numCache>
                <c:formatCode>0.0</c:formatCode>
                <c:ptCount val="162"/>
                <c:pt idx="0">
                  <c:v>0.05</c:v>
                </c:pt>
                <c:pt idx="1">
                  <c:v>0.05</c:v>
                </c:pt>
                <c:pt idx="2">
                  <c:v>0.15625</c:v>
                </c:pt>
                <c:pt idx="3">
                  <c:v>0.3125</c:v>
                </c:pt>
                <c:pt idx="4">
                  <c:v>0.46875</c:v>
                </c:pt>
                <c:pt idx="5">
                  <c:v>0.625</c:v>
                </c:pt>
                <c:pt idx="6">
                  <c:v>0.78125</c:v>
                </c:pt>
                <c:pt idx="7">
                  <c:v>0.9375</c:v>
                </c:pt>
                <c:pt idx="8">
                  <c:v>1.09375</c:v>
                </c:pt>
                <c:pt idx="9">
                  <c:v>1.25</c:v>
                </c:pt>
                <c:pt idx="10">
                  <c:v>1.40625</c:v>
                </c:pt>
                <c:pt idx="11">
                  <c:v>1.5625</c:v>
                </c:pt>
                <c:pt idx="12">
                  <c:v>1.71875</c:v>
                </c:pt>
                <c:pt idx="13">
                  <c:v>1.875</c:v>
                </c:pt>
                <c:pt idx="14">
                  <c:v>2.03125</c:v>
                </c:pt>
                <c:pt idx="15">
                  <c:v>2.1875</c:v>
                </c:pt>
                <c:pt idx="16">
                  <c:v>2.34375</c:v>
                </c:pt>
                <c:pt idx="17">
                  <c:v>2.5</c:v>
                </c:pt>
                <c:pt idx="18">
                  <c:v>2.65625</c:v>
                </c:pt>
                <c:pt idx="19">
                  <c:v>2.8125</c:v>
                </c:pt>
                <c:pt idx="20">
                  <c:v>2.96875</c:v>
                </c:pt>
                <c:pt idx="21">
                  <c:v>3.125</c:v>
                </c:pt>
                <c:pt idx="22">
                  <c:v>3.28125</c:v>
                </c:pt>
                <c:pt idx="23">
                  <c:v>3.4375</c:v>
                </c:pt>
                <c:pt idx="24">
                  <c:v>3.59375</c:v>
                </c:pt>
                <c:pt idx="25">
                  <c:v>3.75</c:v>
                </c:pt>
                <c:pt idx="26">
                  <c:v>3.90625</c:v>
                </c:pt>
                <c:pt idx="27">
                  <c:v>4.0625</c:v>
                </c:pt>
                <c:pt idx="28">
                  <c:v>4.21875</c:v>
                </c:pt>
                <c:pt idx="29">
                  <c:v>4.375</c:v>
                </c:pt>
                <c:pt idx="30">
                  <c:v>4.53125</c:v>
                </c:pt>
                <c:pt idx="31">
                  <c:v>4.6875</c:v>
                </c:pt>
                <c:pt idx="32">
                  <c:v>4.84375</c:v>
                </c:pt>
                <c:pt idx="33">
                  <c:v>5</c:v>
                </c:pt>
                <c:pt idx="34">
                  <c:v>5.15625</c:v>
                </c:pt>
                <c:pt idx="35">
                  <c:v>5.3125</c:v>
                </c:pt>
                <c:pt idx="36">
                  <c:v>5.46875</c:v>
                </c:pt>
                <c:pt idx="37">
                  <c:v>5.625</c:v>
                </c:pt>
                <c:pt idx="38">
                  <c:v>5.78125</c:v>
                </c:pt>
                <c:pt idx="39">
                  <c:v>5.9375</c:v>
                </c:pt>
                <c:pt idx="40">
                  <c:v>6.09375</c:v>
                </c:pt>
                <c:pt idx="41">
                  <c:v>6.25</c:v>
                </c:pt>
                <c:pt idx="42">
                  <c:v>6.40625</c:v>
                </c:pt>
                <c:pt idx="43">
                  <c:v>6.5625</c:v>
                </c:pt>
                <c:pt idx="44">
                  <c:v>6.71875</c:v>
                </c:pt>
                <c:pt idx="45">
                  <c:v>6.875</c:v>
                </c:pt>
                <c:pt idx="46">
                  <c:v>7.03125</c:v>
                </c:pt>
                <c:pt idx="47">
                  <c:v>7.1875</c:v>
                </c:pt>
                <c:pt idx="48">
                  <c:v>7.34375</c:v>
                </c:pt>
                <c:pt idx="49">
                  <c:v>7.5</c:v>
                </c:pt>
                <c:pt idx="50">
                  <c:v>7.65625</c:v>
                </c:pt>
                <c:pt idx="51">
                  <c:v>7.8125</c:v>
                </c:pt>
                <c:pt idx="52">
                  <c:v>7.96875</c:v>
                </c:pt>
                <c:pt idx="53">
                  <c:v>8.125</c:v>
                </c:pt>
                <c:pt idx="54">
                  <c:v>8.28125</c:v>
                </c:pt>
                <c:pt idx="55">
                  <c:v>8.4375</c:v>
                </c:pt>
                <c:pt idx="56">
                  <c:v>8.59375</c:v>
                </c:pt>
                <c:pt idx="57">
                  <c:v>8.75</c:v>
                </c:pt>
                <c:pt idx="58">
                  <c:v>8.90625</c:v>
                </c:pt>
                <c:pt idx="59">
                  <c:v>9.0625</c:v>
                </c:pt>
                <c:pt idx="60">
                  <c:v>9.21875</c:v>
                </c:pt>
                <c:pt idx="61">
                  <c:v>9.375</c:v>
                </c:pt>
                <c:pt idx="62">
                  <c:v>9.53125</c:v>
                </c:pt>
                <c:pt idx="63">
                  <c:v>9.6875</c:v>
                </c:pt>
                <c:pt idx="64">
                  <c:v>9.84375</c:v>
                </c:pt>
                <c:pt idx="65">
                  <c:v>10</c:v>
                </c:pt>
                <c:pt idx="66">
                  <c:v>10.15625</c:v>
                </c:pt>
                <c:pt idx="67">
                  <c:v>10.3125</c:v>
                </c:pt>
                <c:pt idx="68">
                  <c:v>10.46875</c:v>
                </c:pt>
                <c:pt idx="69">
                  <c:v>10.625</c:v>
                </c:pt>
                <c:pt idx="70">
                  <c:v>10.78125</c:v>
                </c:pt>
                <c:pt idx="71">
                  <c:v>10.9375</c:v>
                </c:pt>
                <c:pt idx="72">
                  <c:v>11.09375</c:v>
                </c:pt>
                <c:pt idx="73">
                  <c:v>11.25</c:v>
                </c:pt>
                <c:pt idx="74">
                  <c:v>11.40625</c:v>
                </c:pt>
                <c:pt idx="75">
                  <c:v>11.5625</c:v>
                </c:pt>
                <c:pt idx="76">
                  <c:v>11.71875</c:v>
                </c:pt>
                <c:pt idx="77">
                  <c:v>11.875</c:v>
                </c:pt>
                <c:pt idx="78">
                  <c:v>12.03125</c:v>
                </c:pt>
                <c:pt idx="79">
                  <c:v>12.1875</c:v>
                </c:pt>
                <c:pt idx="80">
                  <c:v>12.34375</c:v>
                </c:pt>
                <c:pt idx="81">
                  <c:v>12.5</c:v>
                </c:pt>
                <c:pt idx="82">
                  <c:v>12.65625</c:v>
                </c:pt>
                <c:pt idx="83">
                  <c:v>12.8125</c:v>
                </c:pt>
                <c:pt idx="84">
                  <c:v>12.96875</c:v>
                </c:pt>
                <c:pt idx="85">
                  <c:v>13.125</c:v>
                </c:pt>
                <c:pt idx="86">
                  <c:v>13.28125</c:v>
                </c:pt>
                <c:pt idx="87">
                  <c:v>13.4375</c:v>
                </c:pt>
                <c:pt idx="88">
                  <c:v>13.59375</c:v>
                </c:pt>
                <c:pt idx="89">
                  <c:v>13.75</c:v>
                </c:pt>
                <c:pt idx="90">
                  <c:v>13.90625</c:v>
                </c:pt>
                <c:pt idx="91">
                  <c:v>14.0625</c:v>
                </c:pt>
                <c:pt idx="92">
                  <c:v>14.21875</c:v>
                </c:pt>
                <c:pt idx="93">
                  <c:v>14.375</c:v>
                </c:pt>
                <c:pt idx="94">
                  <c:v>14.53125</c:v>
                </c:pt>
                <c:pt idx="95">
                  <c:v>14.6875</c:v>
                </c:pt>
                <c:pt idx="96">
                  <c:v>14.84375</c:v>
                </c:pt>
                <c:pt idx="97">
                  <c:v>15</c:v>
                </c:pt>
                <c:pt idx="98">
                  <c:v>15.15625</c:v>
                </c:pt>
                <c:pt idx="99">
                  <c:v>15.3125</c:v>
                </c:pt>
                <c:pt idx="100">
                  <c:v>15.46875</c:v>
                </c:pt>
                <c:pt idx="101">
                  <c:v>15.625</c:v>
                </c:pt>
                <c:pt idx="102">
                  <c:v>15.78125</c:v>
                </c:pt>
                <c:pt idx="103">
                  <c:v>15.9375</c:v>
                </c:pt>
                <c:pt idx="104">
                  <c:v>16.09375</c:v>
                </c:pt>
                <c:pt idx="105">
                  <c:v>16.25</c:v>
                </c:pt>
                <c:pt idx="106">
                  <c:v>16.40625</c:v>
                </c:pt>
                <c:pt idx="107">
                  <c:v>16.5625</c:v>
                </c:pt>
                <c:pt idx="108">
                  <c:v>16.71875</c:v>
                </c:pt>
                <c:pt idx="109">
                  <c:v>16.875</c:v>
                </c:pt>
                <c:pt idx="110">
                  <c:v>17.03125</c:v>
                </c:pt>
                <c:pt idx="111">
                  <c:v>17.1875</c:v>
                </c:pt>
                <c:pt idx="112">
                  <c:v>17.34375</c:v>
                </c:pt>
                <c:pt idx="113">
                  <c:v>17.5</c:v>
                </c:pt>
                <c:pt idx="114">
                  <c:v>17.65625</c:v>
                </c:pt>
                <c:pt idx="115">
                  <c:v>17.8125</c:v>
                </c:pt>
                <c:pt idx="116">
                  <c:v>17.96875</c:v>
                </c:pt>
                <c:pt idx="117">
                  <c:v>18.125</c:v>
                </c:pt>
                <c:pt idx="118">
                  <c:v>18.28125</c:v>
                </c:pt>
                <c:pt idx="119">
                  <c:v>18.4375</c:v>
                </c:pt>
                <c:pt idx="120">
                  <c:v>18.59375</c:v>
                </c:pt>
                <c:pt idx="121">
                  <c:v>18.75</c:v>
                </c:pt>
                <c:pt idx="122">
                  <c:v>18.90625</c:v>
                </c:pt>
                <c:pt idx="123">
                  <c:v>19.0625</c:v>
                </c:pt>
                <c:pt idx="124">
                  <c:v>19.21875</c:v>
                </c:pt>
                <c:pt idx="125">
                  <c:v>19.375</c:v>
                </c:pt>
                <c:pt idx="126">
                  <c:v>19.53125</c:v>
                </c:pt>
                <c:pt idx="127">
                  <c:v>19.6875</c:v>
                </c:pt>
                <c:pt idx="128">
                  <c:v>19.84375</c:v>
                </c:pt>
                <c:pt idx="129">
                  <c:v>20</c:v>
                </c:pt>
                <c:pt idx="130">
                  <c:v>20.15625</c:v>
                </c:pt>
                <c:pt idx="131">
                  <c:v>20.3125</c:v>
                </c:pt>
                <c:pt idx="132">
                  <c:v>20.46875</c:v>
                </c:pt>
                <c:pt idx="133">
                  <c:v>20.625</c:v>
                </c:pt>
                <c:pt idx="134">
                  <c:v>20.78125</c:v>
                </c:pt>
                <c:pt idx="135">
                  <c:v>20.9375</c:v>
                </c:pt>
                <c:pt idx="136">
                  <c:v>21.09375</c:v>
                </c:pt>
                <c:pt idx="137">
                  <c:v>21.25</c:v>
                </c:pt>
                <c:pt idx="138">
                  <c:v>21.40625</c:v>
                </c:pt>
                <c:pt idx="139">
                  <c:v>21.5625</c:v>
                </c:pt>
                <c:pt idx="140">
                  <c:v>21.71875</c:v>
                </c:pt>
                <c:pt idx="141">
                  <c:v>21.875</c:v>
                </c:pt>
                <c:pt idx="142">
                  <c:v>22.03125</c:v>
                </c:pt>
                <c:pt idx="143">
                  <c:v>22.1875</c:v>
                </c:pt>
                <c:pt idx="144">
                  <c:v>22.34375</c:v>
                </c:pt>
                <c:pt idx="145">
                  <c:v>22.5</c:v>
                </c:pt>
                <c:pt idx="146">
                  <c:v>22.65625</c:v>
                </c:pt>
                <c:pt idx="147">
                  <c:v>22.8125</c:v>
                </c:pt>
                <c:pt idx="148">
                  <c:v>22.96875</c:v>
                </c:pt>
                <c:pt idx="149">
                  <c:v>23.125</c:v>
                </c:pt>
                <c:pt idx="150">
                  <c:v>23.28125</c:v>
                </c:pt>
                <c:pt idx="151">
                  <c:v>23.4375</c:v>
                </c:pt>
                <c:pt idx="152">
                  <c:v>23.59375</c:v>
                </c:pt>
                <c:pt idx="153">
                  <c:v>23.75</c:v>
                </c:pt>
                <c:pt idx="154">
                  <c:v>23.90625</c:v>
                </c:pt>
                <c:pt idx="155">
                  <c:v>24.0625</c:v>
                </c:pt>
                <c:pt idx="156">
                  <c:v>24.21875</c:v>
                </c:pt>
                <c:pt idx="157">
                  <c:v>24.375</c:v>
                </c:pt>
                <c:pt idx="158">
                  <c:v>24.53125</c:v>
                </c:pt>
                <c:pt idx="159">
                  <c:v>24.6875</c:v>
                </c:pt>
                <c:pt idx="160">
                  <c:v>24.95</c:v>
                </c:pt>
                <c:pt idx="161">
                  <c:v>24.95</c:v>
                </c:pt>
              </c:numCache>
            </c:numRef>
          </c:xVal>
          <c:yVal>
            <c:numRef>
              <c:f>Calculations!$M$42:$M$203</c:f>
              <c:numCache>
                <c:formatCode>0</c:formatCode>
                <c:ptCount val="162"/>
                <c:pt idx="1">
                  <c:v>181</c:v>
                </c:pt>
                <c:pt idx="2">
                  <c:v>181</c:v>
                </c:pt>
                <c:pt idx="3">
                  <c:v>181</c:v>
                </c:pt>
                <c:pt idx="4">
                  <c:v>181</c:v>
                </c:pt>
                <c:pt idx="5">
                  <c:v>181</c:v>
                </c:pt>
                <c:pt idx="6">
                  <c:v>181</c:v>
                </c:pt>
                <c:pt idx="7">
                  <c:v>181</c:v>
                </c:pt>
                <c:pt idx="8">
                  <c:v>181</c:v>
                </c:pt>
                <c:pt idx="9">
                  <c:v>181</c:v>
                </c:pt>
                <c:pt idx="10">
                  <c:v>181</c:v>
                </c:pt>
                <c:pt idx="11">
                  <c:v>181</c:v>
                </c:pt>
                <c:pt idx="12">
                  <c:v>181</c:v>
                </c:pt>
                <c:pt idx="13">
                  <c:v>181</c:v>
                </c:pt>
                <c:pt idx="14">
                  <c:v>181</c:v>
                </c:pt>
                <c:pt idx="15">
                  <c:v>181</c:v>
                </c:pt>
                <c:pt idx="16">
                  <c:v>181</c:v>
                </c:pt>
                <c:pt idx="17">
                  <c:v>181</c:v>
                </c:pt>
                <c:pt idx="18">
                  <c:v>181</c:v>
                </c:pt>
                <c:pt idx="19">
                  <c:v>181</c:v>
                </c:pt>
                <c:pt idx="20">
                  <c:v>181</c:v>
                </c:pt>
                <c:pt idx="21">
                  <c:v>181</c:v>
                </c:pt>
                <c:pt idx="22">
                  <c:v>181</c:v>
                </c:pt>
                <c:pt idx="23">
                  <c:v>181</c:v>
                </c:pt>
                <c:pt idx="24">
                  <c:v>181</c:v>
                </c:pt>
                <c:pt idx="25">
                  <c:v>181</c:v>
                </c:pt>
                <c:pt idx="26">
                  <c:v>181</c:v>
                </c:pt>
                <c:pt idx="27">
                  <c:v>181</c:v>
                </c:pt>
                <c:pt idx="28">
                  <c:v>181</c:v>
                </c:pt>
                <c:pt idx="29">
                  <c:v>181</c:v>
                </c:pt>
                <c:pt idx="30">
                  <c:v>181</c:v>
                </c:pt>
                <c:pt idx="31">
                  <c:v>181</c:v>
                </c:pt>
                <c:pt idx="32">
                  <c:v>181</c:v>
                </c:pt>
                <c:pt idx="33">
                  <c:v>181</c:v>
                </c:pt>
                <c:pt idx="34">
                  <c:v>181</c:v>
                </c:pt>
                <c:pt idx="35">
                  <c:v>181</c:v>
                </c:pt>
                <c:pt idx="36">
                  <c:v>181</c:v>
                </c:pt>
                <c:pt idx="37">
                  <c:v>181</c:v>
                </c:pt>
                <c:pt idx="38">
                  <c:v>181</c:v>
                </c:pt>
                <c:pt idx="39">
                  <c:v>181</c:v>
                </c:pt>
                <c:pt idx="40">
                  <c:v>181</c:v>
                </c:pt>
                <c:pt idx="41">
                  <c:v>181</c:v>
                </c:pt>
                <c:pt idx="42">
                  <c:v>181</c:v>
                </c:pt>
                <c:pt idx="43">
                  <c:v>181</c:v>
                </c:pt>
                <c:pt idx="44">
                  <c:v>181</c:v>
                </c:pt>
                <c:pt idx="45">
                  <c:v>181</c:v>
                </c:pt>
                <c:pt idx="46">
                  <c:v>181</c:v>
                </c:pt>
                <c:pt idx="47">
                  <c:v>181</c:v>
                </c:pt>
                <c:pt idx="48">
                  <c:v>181</c:v>
                </c:pt>
                <c:pt idx="49">
                  <c:v>181</c:v>
                </c:pt>
                <c:pt idx="50">
                  <c:v>181</c:v>
                </c:pt>
                <c:pt idx="51">
                  <c:v>181</c:v>
                </c:pt>
                <c:pt idx="52">
                  <c:v>181</c:v>
                </c:pt>
                <c:pt idx="53">
                  <c:v>181</c:v>
                </c:pt>
                <c:pt idx="54">
                  <c:v>181</c:v>
                </c:pt>
                <c:pt idx="55">
                  <c:v>181</c:v>
                </c:pt>
                <c:pt idx="56">
                  <c:v>181</c:v>
                </c:pt>
                <c:pt idx="57">
                  <c:v>181</c:v>
                </c:pt>
                <c:pt idx="58">
                  <c:v>181</c:v>
                </c:pt>
                <c:pt idx="59">
                  <c:v>181</c:v>
                </c:pt>
                <c:pt idx="60">
                  <c:v>181</c:v>
                </c:pt>
                <c:pt idx="61">
                  <c:v>181</c:v>
                </c:pt>
                <c:pt idx="62">
                  <c:v>181</c:v>
                </c:pt>
                <c:pt idx="63">
                  <c:v>181</c:v>
                </c:pt>
                <c:pt idx="64">
                  <c:v>181</c:v>
                </c:pt>
                <c:pt idx="65">
                  <c:v>181</c:v>
                </c:pt>
                <c:pt idx="66">
                  <c:v>181</c:v>
                </c:pt>
                <c:pt idx="67">
                  <c:v>181</c:v>
                </c:pt>
                <c:pt idx="68">
                  <c:v>181</c:v>
                </c:pt>
                <c:pt idx="69">
                  <c:v>181</c:v>
                </c:pt>
                <c:pt idx="70">
                  <c:v>181</c:v>
                </c:pt>
                <c:pt idx="71">
                  <c:v>181</c:v>
                </c:pt>
                <c:pt idx="72">
                  <c:v>181</c:v>
                </c:pt>
                <c:pt idx="73">
                  <c:v>181</c:v>
                </c:pt>
                <c:pt idx="74">
                  <c:v>181</c:v>
                </c:pt>
                <c:pt idx="75">
                  <c:v>181</c:v>
                </c:pt>
                <c:pt idx="76">
                  <c:v>181</c:v>
                </c:pt>
                <c:pt idx="77">
                  <c:v>181</c:v>
                </c:pt>
                <c:pt idx="78">
                  <c:v>181</c:v>
                </c:pt>
                <c:pt idx="79">
                  <c:v>181</c:v>
                </c:pt>
                <c:pt idx="80">
                  <c:v>181</c:v>
                </c:pt>
                <c:pt idx="81">
                  <c:v>181</c:v>
                </c:pt>
                <c:pt idx="82">
                  <c:v>181</c:v>
                </c:pt>
                <c:pt idx="83">
                  <c:v>181</c:v>
                </c:pt>
                <c:pt idx="84">
                  <c:v>181</c:v>
                </c:pt>
                <c:pt idx="85">
                  <c:v>181</c:v>
                </c:pt>
                <c:pt idx="86">
                  <c:v>181</c:v>
                </c:pt>
                <c:pt idx="87">
                  <c:v>181</c:v>
                </c:pt>
                <c:pt idx="88">
                  <c:v>181</c:v>
                </c:pt>
                <c:pt idx="89">
                  <c:v>181</c:v>
                </c:pt>
                <c:pt idx="90">
                  <c:v>181</c:v>
                </c:pt>
                <c:pt idx="91">
                  <c:v>181</c:v>
                </c:pt>
                <c:pt idx="92">
                  <c:v>181</c:v>
                </c:pt>
                <c:pt idx="93">
                  <c:v>181</c:v>
                </c:pt>
                <c:pt idx="94">
                  <c:v>181</c:v>
                </c:pt>
                <c:pt idx="95">
                  <c:v>181</c:v>
                </c:pt>
                <c:pt idx="96">
                  <c:v>181</c:v>
                </c:pt>
                <c:pt idx="97">
                  <c:v>181</c:v>
                </c:pt>
                <c:pt idx="98">
                  <c:v>181</c:v>
                </c:pt>
                <c:pt idx="99">
                  <c:v>181</c:v>
                </c:pt>
                <c:pt idx="100">
                  <c:v>181</c:v>
                </c:pt>
                <c:pt idx="101">
                  <c:v>181</c:v>
                </c:pt>
                <c:pt idx="102">
                  <c:v>181</c:v>
                </c:pt>
                <c:pt idx="103">
                  <c:v>181</c:v>
                </c:pt>
                <c:pt idx="104">
                  <c:v>181</c:v>
                </c:pt>
                <c:pt idx="105">
                  <c:v>181</c:v>
                </c:pt>
                <c:pt idx="106">
                  <c:v>181</c:v>
                </c:pt>
                <c:pt idx="107">
                  <c:v>181</c:v>
                </c:pt>
                <c:pt idx="108">
                  <c:v>181</c:v>
                </c:pt>
                <c:pt idx="109">
                  <c:v>181</c:v>
                </c:pt>
                <c:pt idx="110">
                  <c:v>181</c:v>
                </c:pt>
                <c:pt idx="111">
                  <c:v>181</c:v>
                </c:pt>
                <c:pt idx="112">
                  <c:v>181</c:v>
                </c:pt>
                <c:pt idx="113">
                  <c:v>181</c:v>
                </c:pt>
                <c:pt idx="114">
                  <c:v>181</c:v>
                </c:pt>
                <c:pt idx="115">
                  <c:v>181</c:v>
                </c:pt>
                <c:pt idx="116">
                  <c:v>181</c:v>
                </c:pt>
                <c:pt idx="117">
                  <c:v>181</c:v>
                </c:pt>
                <c:pt idx="118">
                  <c:v>181</c:v>
                </c:pt>
                <c:pt idx="119">
                  <c:v>181</c:v>
                </c:pt>
                <c:pt idx="120">
                  <c:v>181</c:v>
                </c:pt>
                <c:pt idx="121">
                  <c:v>181</c:v>
                </c:pt>
                <c:pt idx="122">
                  <c:v>181</c:v>
                </c:pt>
                <c:pt idx="123">
                  <c:v>181</c:v>
                </c:pt>
                <c:pt idx="124">
                  <c:v>181</c:v>
                </c:pt>
                <c:pt idx="125">
                  <c:v>181</c:v>
                </c:pt>
                <c:pt idx="126">
                  <c:v>181</c:v>
                </c:pt>
                <c:pt idx="127">
                  <c:v>181</c:v>
                </c:pt>
                <c:pt idx="128">
                  <c:v>181</c:v>
                </c:pt>
                <c:pt idx="129">
                  <c:v>181</c:v>
                </c:pt>
                <c:pt idx="130">
                  <c:v>181</c:v>
                </c:pt>
                <c:pt idx="131">
                  <c:v>181</c:v>
                </c:pt>
                <c:pt idx="132">
                  <c:v>181</c:v>
                </c:pt>
                <c:pt idx="133">
                  <c:v>181</c:v>
                </c:pt>
                <c:pt idx="134">
                  <c:v>181</c:v>
                </c:pt>
                <c:pt idx="135">
                  <c:v>181</c:v>
                </c:pt>
                <c:pt idx="136">
                  <c:v>181</c:v>
                </c:pt>
                <c:pt idx="137">
                  <c:v>181</c:v>
                </c:pt>
                <c:pt idx="138">
                  <c:v>181</c:v>
                </c:pt>
                <c:pt idx="139">
                  <c:v>181</c:v>
                </c:pt>
                <c:pt idx="140">
                  <c:v>181</c:v>
                </c:pt>
                <c:pt idx="141">
                  <c:v>181</c:v>
                </c:pt>
                <c:pt idx="142">
                  <c:v>181</c:v>
                </c:pt>
                <c:pt idx="143">
                  <c:v>181</c:v>
                </c:pt>
                <c:pt idx="144">
                  <c:v>181</c:v>
                </c:pt>
                <c:pt idx="145">
                  <c:v>181</c:v>
                </c:pt>
                <c:pt idx="146">
                  <c:v>181</c:v>
                </c:pt>
                <c:pt idx="147">
                  <c:v>181</c:v>
                </c:pt>
                <c:pt idx="148">
                  <c:v>181</c:v>
                </c:pt>
                <c:pt idx="149">
                  <c:v>181</c:v>
                </c:pt>
                <c:pt idx="150">
                  <c:v>181</c:v>
                </c:pt>
                <c:pt idx="151">
                  <c:v>181</c:v>
                </c:pt>
                <c:pt idx="152">
                  <c:v>181</c:v>
                </c:pt>
                <c:pt idx="153">
                  <c:v>181</c:v>
                </c:pt>
                <c:pt idx="154">
                  <c:v>181</c:v>
                </c:pt>
                <c:pt idx="155">
                  <c:v>181</c:v>
                </c:pt>
                <c:pt idx="156">
                  <c:v>181</c:v>
                </c:pt>
                <c:pt idx="157">
                  <c:v>181</c:v>
                </c:pt>
                <c:pt idx="158">
                  <c:v>181</c:v>
                </c:pt>
                <c:pt idx="159">
                  <c:v>181</c:v>
                </c:pt>
                <c:pt idx="160">
                  <c:v>181</c:v>
                </c:pt>
                <c:pt idx="161">
                  <c:v>135.86534262904513</c:v>
                </c:pt>
              </c:numCache>
            </c:numRef>
          </c:yVal>
          <c:smooth val="0"/>
          <c:extLst>
            <c:ext xmlns:c16="http://schemas.microsoft.com/office/drawing/2014/chart" uri="{C3380CC4-5D6E-409C-BE32-E72D297353CC}">
              <c16:uniqueId val="{00000005-07C9-42DD-BF8E-B15F8F071BF1}"/>
            </c:ext>
          </c:extLst>
        </c:ser>
        <c:ser>
          <c:idx val="4"/>
          <c:order val="3"/>
          <c:tx>
            <c:strRef>
              <c:f>Calculations!$O$41</c:f>
              <c:strCache>
                <c:ptCount val="1"/>
                <c:pt idx="0">
                  <c:v>para BW right</c:v>
                </c:pt>
              </c:strCache>
            </c:strRef>
          </c:tx>
          <c:spPr>
            <a:ln w="25400" cap="rnd">
              <a:solidFill>
                <a:srgbClr val="FF0000"/>
              </a:solidFill>
              <a:round/>
            </a:ln>
            <a:effectLst/>
          </c:spPr>
          <c:marker>
            <c:symbol val="none"/>
          </c:marker>
          <c:xVal>
            <c:numRef>
              <c:f>Calculations!$I$42:$I$203</c:f>
              <c:numCache>
                <c:formatCode>0.0</c:formatCode>
                <c:ptCount val="162"/>
                <c:pt idx="0">
                  <c:v>0.05</c:v>
                </c:pt>
                <c:pt idx="1">
                  <c:v>0.05</c:v>
                </c:pt>
                <c:pt idx="2">
                  <c:v>0.15625</c:v>
                </c:pt>
                <c:pt idx="3">
                  <c:v>0.3125</c:v>
                </c:pt>
                <c:pt idx="4">
                  <c:v>0.46875</c:v>
                </c:pt>
                <c:pt idx="5">
                  <c:v>0.625</c:v>
                </c:pt>
                <c:pt idx="6">
                  <c:v>0.78125</c:v>
                </c:pt>
                <c:pt idx="7">
                  <c:v>0.9375</c:v>
                </c:pt>
                <c:pt idx="8">
                  <c:v>1.09375</c:v>
                </c:pt>
                <c:pt idx="9">
                  <c:v>1.25</c:v>
                </c:pt>
                <c:pt idx="10">
                  <c:v>1.40625</c:v>
                </c:pt>
                <c:pt idx="11">
                  <c:v>1.5625</c:v>
                </c:pt>
                <c:pt idx="12">
                  <c:v>1.71875</c:v>
                </c:pt>
                <c:pt idx="13">
                  <c:v>1.875</c:v>
                </c:pt>
                <c:pt idx="14">
                  <c:v>2.03125</c:v>
                </c:pt>
                <c:pt idx="15">
                  <c:v>2.1875</c:v>
                </c:pt>
                <c:pt idx="16">
                  <c:v>2.34375</c:v>
                </c:pt>
                <c:pt idx="17">
                  <c:v>2.5</c:v>
                </c:pt>
                <c:pt idx="18">
                  <c:v>2.65625</c:v>
                </c:pt>
                <c:pt idx="19">
                  <c:v>2.8125</c:v>
                </c:pt>
                <c:pt idx="20">
                  <c:v>2.96875</c:v>
                </c:pt>
                <c:pt idx="21">
                  <c:v>3.125</c:v>
                </c:pt>
                <c:pt idx="22">
                  <c:v>3.28125</c:v>
                </c:pt>
                <c:pt idx="23">
                  <c:v>3.4375</c:v>
                </c:pt>
                <c:pt idx="24">
                  <c:v>3.59375</c:v>
                </c:pt>
                <c:pt idx="25">
                  <c:v>3.75</c:v>
                </c:pt>
                <c:pt idx="26">
                  <c:v>3.90625</c:v>
                </c:pt>
                <c:pt idx="27">
                  <c:v>4.0625</c:v>
                </c:pt>
                <c:pt idx="28">
                  <c:v>4.21875</c:v>
                </c:pt>
                <c:pt idx="29">
                  <c:v>4.375</c:v>
                </c:pt>
                <c:pt idx="30">
                  <c:v>4.53125</c:v>
                </c:pt>
                <c:pt idx="31">
                  <c:v>4.6875</c:v>
                </c:pt>
                <c:pt idx="32">
                  <c:v>4.84375</c:v>
                </c:pt>
                <c:pt idx="33">
                  <c:v>5</c:v>
                </c:pt>
                <c:pt idx="34">
                  <c:v>5.15625</c:v>
                </c:pt>
                <c:pt idx="35">
                  <c:v>5.3125</c:v>
                </c:pt>
                <c:pt idx="36">
                  <c:v>5.46875</c:v>
                </c:pt>
                <c:pt idx="37">
                  <c:v>5.625</c:v>
                </c:pt>
                <c:pt idx="38">
                  <c:v>5.78125</c:v>
                </c:pt>
                <c:pt idx="39">
                  <c:v>5.9375</c:v>
                </c:pt>
                <c:pt idx="40">
                  <c:v>6.09375</c:v>
                </c:pt>
                <c:pt idx="41">
                  <c:v>6.25</c:v>
                </c:pt>
                <c:pt idx="42">
                  <c:v>6.40625</c:v>
                </c:pt>
                <c:pt idx="43">
                  <c:v>6.5625</c:v>
                </c:pt>
                <c:pt idx="44">
                  <c:v>6.71875</c:v>
                </c:pt>
                <c:pt idx="45">
                  <c:v>6.875</c:v>
                </c:pt>
                <c:pt idx="46">
                  <c:v>7.03125</c:v>
                </c:pt>
                <c:pt idx="47">
                  <c:v>7.1875</c:v>
                </c:pt>
                <c:pt idx="48">
                  <c:v>7.34375</c:v>
                </c:pt>
                <c:pt idx="49">
                  <c:v>7.5</c:v>
                </c:pt>
                <c:pt idx="50">
                  <c:v>7.65625</c:v>
                </c:pt>
                <c:pt idx="51">
                  <c:v>7.8125</c:v>
                </c:pt>
                <c:pt idx="52">
                  <c:v>7.96875</c:v>
                </c:pt>
                <c:pt idx="53">
                  <c:v>8.125</c:v>
                </c:pt>
                <c:pt idx="54">
                  <c:v>8.28125</c:v>
                </c:pt>
                <c:pt idx="55">
                  <c:v>8.4375</c:v>
                </c:pt>
                <c:pt idx="56">
                  <c:v>8.59375</c:v>
                </c:pt>
                <c:pt idx="57">
                  <c:v>8.75</c:v>
                </c:pt>
                <c:pt idx="58">
                  <c:v>8.90625</c:v>
                </c:pt>
                <c:pt idx="59">
                  <c:v>9.0625</c:v>
                </c:pt>
                <c:pt idx="60">
                  <c:v>9.21875</c:v>
                </c:pt>
                <c:pt idx="61">
                  <c:v>9.375</c:v>
                </c:pt>
                <c:pt idx="62">
                  <c:v>9.53125</c:v>
                </c:pt>
                <c:pt idx="63">
                  <c:v>9.6875</c:v>
                </c:pt>
                <c:pt idx="64">
                  <c:v>9.84375</c:v>
                </c:pt>
                <c:pt idx="65">
                  <c:v>10</c:v>
                </c:pt>
                <c:pt idx="66">
                  <c:v>10.15625</c:v>
                </c:pt>
                <c:pt idx="67">
                  <c:v>10.3125</c:v>
                </c:pt>
                <c:pt idx="68">
                  <c:v>10.46875</c:v>
                </c:pt>
                <c:pt idx="69">
                  <c:v>10.625</c:v>
                </c:pt>
                <c:pt idx="70">
                  <c:v>10.78125</c:v>
                </c:pt>
                <c:pt idx="71">
                  <c:v>10.9375</c:v>
                </c:pt>
                <c:pt idx="72">
                  <c:v>11.09375</c:v>
                </c:pt>
                <c:pt idx="73">
                  <c:v>11.25</c:v>
                </c:pt>
                <c:pt idx="74">
                  <c:v>11.40625</c:v>
                </c:pt>
                <c:pt idx="75">
                  <c:v>11.5625</c:v>
                </c:pt>
                <c:pt idx="76">
                  <c:v>11.71875</c:v>
                </c:pt>
                <c:pt idx="77">
                  <c:v>11.875</c:v>
                </c:pt>
                <c:pt idx="78">
                  <c:v>12.03125</c:v>
                </c:pt>
                <c:pt idx="79">
                  <c:v>12.1875</c:v>
                </c:pt>
                <c:pt idx="80">
                  <c:v>12.34375</c:v>
                </c:pt>
                <c:pt idx="81">
                  <c:v>12.5</c:v>
                </c:pt>
                <c:pt idx="82">
                  <c:v>12.65625</c:v>
                </c:pt>
                <c:pt idx="83">
                  <c:v>12.8125</c:v>
                </c:pt>
                <c:pt idx="84">
                  <c:v>12.96875</c:v>
                </c:pt>
                <c:pt idx="85">
                  <c:v>13.125</c:v>
                </c:pt>
                <c:pt idx="86">
                  <c:v>13.28125</c:v>
                </c:pt>
                <c:pt idx="87">
                  <c:v>13.4375</c:v>
                </c:pt>
                <c:pt idx="88">
                  <c:v>13.59375</c:v>
                </c:pt>
                <c:pt idx="89">
                  <c:v>13.75</c:v>
                </c:pt>
                <c:pt idx="90">
                  <c:v>13.90625</c:v>
                </c:pt>
                <c:pt idx="91">
                  <c:v>14.0625</c:v>
                </c:pt>
                <c:pt idx="92">
                  <c:v>14.21875</c:v>
                </c:pt>
                <c:pt idx="93">
                  <c:v>14.375</c:v>
                </c:pt>
                <c:pt idx="94">
                  <c:v>14.53125</c:v>
                </c:pt>
                <c:pt idx="95">
                  <c:v>14.6875</c:v>
                </c:pt>
                <c:pt idx="96">
                  <c:v>14.84375</c:v>
                </c:pt>
                <c:pt idx="97">
                  <c:v>15</c:v>
                </c:pt>
                <c:pt idx="98">
                  <c:v>15.15625</c:v>
                </c:pt>
                <c:pt idx="99">
                  <c:v>15.3125</c:v>
                </c:pt>
                <c:pt idx="100">
                  <c:v>15.46875</c:v>
                </c:pt>
                <c:pt idx="101">
                  <c:v>15.625</c:v>
                </c:pt>
                <c:pt idx="102">
                  <c:v>15.78125</c:v>
                </c:pt>
                <c:pt idx="103">
                  <c:v>15.9375</c:v>
                </c:pt>
                <c:pt idx="104">
                  <c:v>16.09375</c:v>
                </c:pt>
                <c:pt idx="105">
                  <c:v>16.25</c:v>
                </c:pt>
                <c:pt idx="106">
                  <c:v>16.40625</c:v>
                </c:pt>
                <c:pt idx="107">
                  <c:v>16.5625</c:v>
                </c:pt>
                <c:pt idx="108">
                  <c:v>16.71875</c:v>
                </c:pt>
                <c:pt idx="109">
                  <c:v>16.875</c:v>
                </c:pt>
                <c:pt idx="110">
                  <c:v>17.03125</c:v>
                </c:pt>
                <c:pt idx="111">
                  <c:v>17.1875</c:v>
                </c:pt>
                <c:pt idx="112">
                  <c:v>17.34375</c:v>
                </c:pt>
                <c:pt idx="113">
                  <c:v>17.5</c:v>
                </c:pt>
                <c:pt idx="114">
                  <c:v>17.65625</c:v>
                </c:pt>
                <c:pt idx="115">
                  <c:v>17.8125</c:v>
                </c:pt>
                <c:pt idx="116">
                  <c:v>17.96875</c:v>
                </c:pt>
                <c:pt idx="117">
                  <c:v>18.125</c:v>
                </c:pt>
                <c:pt idx="118">
                  <c:v>18.28125</c:v>
                </c:pt>
                <c:pt idx="119">
                  <c:v>18.4375</c:v>
                </c:pt>
                <c:pt idx="120">
                  <c:v>18.59375</c:v>
                </c:pt>
                <c:pt idx="121">
                  <c:v>18.75</c:v>
                </c:pt>
                <c:pt idx="122">
                  <c:v>18.90625</c:v>
                </c:pt>
                <c:pt idx="123">
                  <c:v>19.0625</c:v>
                </c:pt>
                <c:pt idx="124">
                  <c:v>19.21875</c:v>
                </c:pt>
                <c:pt idx="125">
                  <c:v>19.375</c:v>
                </c:pt>
                <c:pt idx="126">
                  <c:v>19.53125</c:v>
                </c:pt>
                <c:pt idx="127">
                  <c:v>19.6875</c:v>
                </c:pt>
                <c:pt idx="128">
                  <c:v>19.84375</c:v>
                </c:pt>
                <c:pt idx="129">
                  <c:v>20</c:v>
                </c:pt>
                <c:pt idx="130">
                  <c:v>20.15625</c:v>
                </c:pt>
                <c:pt idx="131">
                  <c:v>20.3125</c:v>
                </c:pt>
                <c:pt idx="132">
                  <c:v>20.46875</c:v>
                </c:pt>
                <c:pt idx="133">
                  <c:v>20.625</c:v>
                </c:pt>
                <c:pt idx="134">
                  <c:v>20.78125</c:v>
                </c:pt>
                <c:pt idx="135">
                  <c:v>20.9375</c:v>
                </c:pt>
                <c:pt idx="136">
                  <c:v>21.09375</c:v>
                </c:pt>
                <c:pt idx="137">
                  <c:v>21.25</c:v>
                </c:pt>
                <c:pt idx="138">
                  <c:v>21.40625</c:v>
                </c:pt>
                <c:pt idx="139">
                  <c:v>21.5625</c:v>
                </c:pt>
                <c:pt idx="140">
                  <c:v>21.71875</c:v>
                </c:pt>
                <c:pt idx="141">
                  <c:v>21.875</c:v>
                </c:pt>
                <c:pt idx="142">
                  <c:v>22.03125</c:v>
                </c:pt>
                <c:pt idx="143">
                  <c:v>22.1875</c:v>
                </c:pt>
                <c:pt idx="144">
                  <c:v>22.34375</c:v>
                </c:pt>
                <c:pt idx="145">
                  <c:v>22.5</c:v>
                </c:pt>
                <c:pt idx="146">
                  <c:v>22.65625</c:v>
                </c:pt>
                <c:pt idx="147">
                  <c:v>22.8125</c:v>
                </c:pt>
                <c:pt idx="148">
                  <c:v>22.96875</c:v>
                </c:pt>
                <c:pt idx="149">
                  <c:v>23.125</c:v>
                </c:pt>
                <c:pt idx="150">
                  <c:v>23.28125</c:v>
                </c:pt>
                <c:pt idx="151">
                  <c:v>23.4375</c:v>
                </c:pt>
                <c:pt idx="152">
                  <c:v>23.59375</c:v>
                </c:pt>
                <c:pt idx="153">
                  <c:v>23.75</c:v>
                </c:pt>
                <c:pt idx="154">
                  <c:v>23.90625</c:v>
                </c:pt>
                <c:pt idx="155">
                  <c:v>24.0625</c:v>
                </c:pt>
                <c:pt idx="156">
                  <c:v>24.21875</c:v>
                </c:pt>
                <c:pt idx="157">
                  <c:v>24.375</c:v>
                </c:pt>
                <c:pt idx="158">
                  <c:v>24.53125</c:v>
                </c:pt>
                <c:pt idx="159">
                  <c:v>24.6875</c:v>
                </c:pt>
                <c:pt idx="160">
                  <c:v>24.95</c:v>
                </c:pt>
                <c:pt idx="161">
                  <c:v>24.95</c:v>
                </c:pt>
              </c:numCache>
            </c:numRef>
          </c:xVal>
          <c:yVal>
            <c:numRef>
              <c:f>Calculations!$O$42:$O$203</c:f>
              <c:numCache>
                <c:formatCode>0</c:formatCode>
                <c:ptCount val="162"/>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#N/A</c:v>
                </c:pt>
                <c:pt idx="103">
                  <c:v>#N/A</c:v>
                </c:pt>
                <c:pt idx="104">
                  <c:v>#N/A</c:v>
                </c:pt>
                <c:pt idx="105">
                  <c:v>#N/A</c:v>
                </c:pt>
                <c:pt idx="106">
                  <c:v>#N/A</c:v>
                </c:pt>
                <c:pt idx="107">
                  <c:v>#N/A</c:v>
                </c:pt>
                <c:pt idx="108">
                  <c:v>#N/A</c:v>
                </c:pt>
                <c:pt idx="109">
                  <c:v>#N/A</c:v>
                </c:pt>
                <c:pt idx="110">
                  <c:v>#N/A</c:v>
                </c:pt>
                <c:pt idx="111">
                  <c:v>#N/A</c:v>
                </c:pt>
                <c:pt idx="112">
                  <c:v>#N/A</c:v>
                </c:pt>
                <c:pt idx="113">
                  <c:v>#N/A</c:v>
                </c:pt>
                <c:pt idx="114">
                  <c:v>#N/A</c:v>
                </c:pt>
                <c:pt idx="115">
                  <c:v>#N/A</c:v>
                </c:pt>
                <c:pt idx="116">
                  <c:v>#N/A</c:v>
                </c:pt>
                <c:pt idx="117">
                  <c:v>#N/A</c:v>
                </c:pt>
                <c:pt idx="118">
                  <c:v>#N/A</c:v>
                </c:pt>
                <c:pt idx="119">
                  <c:v>#N/A</c:v>
                </c:pt>
                <c:pt idx="120">
                  <c:v>#N/A</c:v>
                </c:pt>
                <c:pt idx="121">
                  <c:v>#N/A</c:v>
                </c:pt>
                <c:pt idx="122">
                  <c:v>#N/A</c:v>
                </c:pt>
                <c:pt idx="123">
                  <c:v>#N/A</c:v>
                </c:pt>
                <c:pt idx="124">
                  <c:v>#N/A</c:v>
                </c:pt>
                <c:pt idx="125">
                  <c:v>#N/A</c:v>
                </c:pt>
                <c:pt idx="126">
                  <c:v>#N/A</c:v>
                </c:pt>
                <c:pt idx="127">
                  <c:v>#N/A</c:v>
                </c:pt>
                <c:pt idx="128">
                  <c:v>#N/A</c:v>
                </c:pt>
                <c:pt idx="129">
                  <c:v>#N/A</c:v>
                </c:pt>
                <c:pt idx="130">
                  <c:v>#N/A</c:v>
                </c:pt>
                <c:pt idx="131">
                  <c:v>#N/A</c:v>
                </c:pt>
                <c:pt idx="132">
                  <c:v>#N/A</c:v>
                </c:pt>
                <c:pt idx="133">
                  <c:v>#N/A</c:v>
                </c:pt>
                <c:pt idx="134">
                  <c:v>#N/A</c:v>
                </c:pt>
                <c:pt idx="135">
                  <c:v>#N/A</c:v>
                </c:pt>
                <c:pt idx="136">
                  <c:v>#N/A</c:v>
                </c:pt>
                <c:pt idx="137">
                  <c:v>#N/A</c:v>
                </c:pt>
                <c:pt idx="138">
                  <c:v>#N/A</c:v>
                </c:pt>
                <c:pt idx="139">
                  <c:v>#N/A</c:v>
                </c:pt>
                <c:pt idx="140">
                  <c:v>#N/A</c:v>
                </c:pt>
                <c:pt idx="141">
                  <c:v>#N/A</c:v>
                </c:pt>
                <c:pt idx="142">
                  <c:v>#N/A</c:v>
                </c:pt>
                <c:pt idx="143">
                  <c:v>#N/A</c:v>
                </c:pt>
                <c:pt idx="144">
                  <c:v>#N/A</c:v>
                </c:pt>
                <c:pt idx="145">
                  <c:v>#N/A</c:v>
                </c:pt>
                <c:pt idx="146">
                  <c:v>#N/A</c:v>
                </c:pt>
                <c:pt idx="147">
                  <c:v>#N/A</c:v>
                </c:pt>
                <c:pt idx="148">
                  <c:v>#N/A</c:v>
                </c:pt>
                <c:pt idx="149">
                  <c:v>#N/A</c:v>
                </c:pt>
                <c:pt idx="150">
                  <c:v>#N/A</c:v>
                </c:pt>
                <c:pt idx="151">
                  <c:v>#N/A</c:v>
                </c:pt>
                <c:pt idx="152">
                  <c:v>#N/A</c:v>
                </c:pt>
                <c:pt idx="153">
                  <c:v>#N/A</c:v>
                </c:pt>
                <c:pt idx="154">
                  <c:v>#N/A</c:v>
                </c:pt>
                <c:pt idx="155">
                  <c:v>#N/A</c:v>
                </c:pt>
                <c:pt idx="156">
                  <c:v>#N/A</c:v>
                </c:pt>
                <c:pt idx="157">
                  <c:v>#N/A</c:v>
                </c:pt>
                <c:pt idx="158">
                  <c:v>#N/A</c:v>
                </c:pt>
                <c:pt idx="159">
                  <c:v>#N/A</c:v>
                </c:pt>
                <c:pt idx="160">
                  <c:v>#N/A</c:v>
                </c:pt>
                <c:pt idx="161">
                  <c:v>#N/A</c:v>
                </c:pt>
              </c:numCache>
            </c:numRef>
          </c:yVal>
          <c:smooth val="0"/>
          <c:extLst>
            <c:ext xmlns:c16="http://schemas.microsoft.com/office/drawing/2014/chart" uri="{C3380CC4-5D6E-409C-BE32-E72D297353CC}">
              <c16:uniqueId val="{00000006-07C9-42DD-BF8E-B15F8F071BF1}"/>
            </c:ext>
          </c:extLst>
        </c:ser>
        <c:ser>
          <c:idx val="3"/>
          <c:order val="4"/>
          <c:tx>
            <c:strRef>
              <c:f>Calculations!$N$41</c:f>
              <c:strCache>
                <c:ptCount val="1"/>
                <c:pt idx="0">
                  <c:v>para BQ left</c:v>
                </c:pt>
              </c:strCache>
            </c:strRef>
          </c:tx>
          <c:spPr>
            <a:ln w="25400" cap="rnd">
              <a:solidFill>
                <a:srgbClr val="FF0000"/>
              </a:solidFill>
              <a:round/>
            </a:ln>
            <a:effectLst/>
          </c:spPr>
          <c:marker>
            <c:symbol val="none"/>
          </c:marker>
          <c:xVal>
            <c:numRef>
              <c:f>Calculations!$I$42:$I$203</c:f>
              <c:numCache>
                <c:formatCode>0.0</c:formatCode>
                <c:ptCount val="162"/>
                <c:pt idx="0">
                  <c:v>0.05</c:v>
                </c:pt>
                <c:pt idx="1">
                  <c:v>0.05</c:v>
                </c:pt>
                <c:pt idx="2">
                  <c:v>0.15625</c:v>
                </c:pt>
                <c:pt idx="3">
                  <c:v>0.3125</c:v>
                </c:pt>
                <c:pt idx="4">
                  <c:v>0.46875</c:v>
                </c:pt>
                <c:pt idx="5">
                  <c:v>0.625</c:v>
                </c:pt>
                <c:pt idx="6">
                  <c:v>0.78125</c:v>
                </c:pt>
                <c:pt idx="7">
                  <c:v>0.9375</c:v>
                </c:pt>
                <c:pt idx="8">
                  <c:v>1.09375</c:v>
                </c:pt>
                <c:pt idx="9">
                  <c:v>1.25</c:v>
                </c:pt>
                <c:pt idx="10">
                  <c:v>1.40625</c:v>
                </c:pt>
                <c:pt idx="11">
                  <c:v>1.5625</c:v>
                </c:pt>
                <c:pt idx="12">
                  <c:v>1.71875</c:v>
                </c:pt>
                <c:pt idx="13">
                  <c:v>1.875</c:v>
                </c:pt>
                <c:pt idx="14">
                  <c:v>2.03125</c:v>
                </c:pt>
                <c:pt idx="15">
                  <c:v>2.1875</c:v>
                </c:pt>
                <c:pt idx="16">
                  <c:v>2.34375</c:v>
                </c:pt>
                <c:pt idx="17">
                  <c:v>2.5</c:v>
                </c:pt>
                <c:pt idx="18">
                  <c:v>2.65625</c:v>
                </c:pt>
                <c:pt idx="19">
                  <c:v>2.8125</c:v>
                </c:pt>
                <c:pt idx="20">
                  <c:v>2.96875</c:v>
                </c:pt>
                <c:pt idx="21">
                  <c:v>3.125</c:v>
                </c:pt>
                <c:pt idx="22">
                  <c:v>3.28125</c:v>
                </c:pt>
                <c:pt idx="23">
                  <c:v>3.4375</c:v>
                </c:pt>
                <c:pt idx="24">
                  <c:v>3.59375</c:v>
                </c:pt>
                <c:pt idx="25">
                  <c:v>3.75</c:v>
                </c:pt>
                <c:pt idx="26">
                  <c:v>3.90625</c:v>
                </c:pt>
                <c:pt idx="27">
                  <c:v>4.0625</c:v>
                </c:pt>
                <c:pt idx="28">
                  <c:v>4.21875</c:v>
                </c:pt>
                <c:pt idx="29">
                  <c:v>4.375</c:v>
                </c:pt>
                <c:pt idx="30">
                  <c:v>4.53125</c:v>
                </c:pt>
                <c:pt idx="31">
                  <c:v>4.6875</c:v>
                </c:pt>
                <c:pt idx="32">
                  <c:v>4.84375</c:v>
                </c:pt>
                <c:pt idx="33">
                  <c:v>5</c:v>
                </c:pt>
                <c:pt idx="34">
                  <c:v>5.15625</c:v>
                </c:pt>
                <c:pt idx="35">
                  <c:v>5.3125</c:v>
                </c:pt>
                <c:pt idx="36">
                  <c:v>5.46875</c:v>
                </c:pt>
                <c:pt idx="37">
                  <c:v>5.625</c:v>
                </c:pt>
                <c:pt idx="38">
                  <c:v>5.78125</c:v>
                </c:pt>
                <c:pt idx="39">
                  <c:v>5.9375</c:v>
                </c:pt>
                <c:pt idx="40">
                  <c:v>6.09375</c:v>
                </c:pt>
                <c:pt idx="41">
                  <c:v>6.25</c:v>
                </c:pt>
                <c:pt idx="42">
                  <c:v>6.40625</c:v>
                </c:pt>
                <c:pt idx="43">
                  <c:v>6.5625</c:v>
                </c:pt>
                <c:pt idx="44">
                  <c:v>6.71875</c:v>
                </c:pt>
                <c:pt idx="45">
                  <c:v>6.875</c:v>
                </c:pt>
                <c:pt idx="46">
                  <c:v>7.03125</c:v>
                </c:pt>
                <c:pt idx="47">
                  <c:v>7.1875</c:v>
                </c:pt>
                <c:pt idx="48">
                  <c:v>7.34375</c:v>
                </c:pt>
                <c:pt idx="49">
                  <c:v>7.5</c:v>
                </c:pt>
                <c:pt idx="50">
                  <c:v>7.65625</c:v>
                </c:pt>
                <c:pt idx="51">
                  <c:v>7.8125</c:v>
                </c:pt>
                <c:pt idx="52">
                  <c:v>7.96875</c:v>
                </c:pt>
                <c:pt idx="53">
                  <c:v>8.125</c:v>
                </c:pt>
                <c:pt idx="54">
                  <c:v>8.28125</c:v>
                </c:pt>
                <c:pt idx="55">
                  <c:v>8.4375</c:v>
                </c:pt>
                <c:pt idx="56">
                  <c:v>8.59375</c:v>
                </c:pt>
                <c:pt idx="57">
                  <c:v>8.75</c:v>
                </c:pt>
                <c:pt idx="58">
                  <c:v>8.90625</c:v>
                </c:pt>
                <c:pt idx="59">
                  <c:v>9.0625</c:v>
                </c:pt>
                <c:pt idx="60">
                  <c:v>9.21875</c:v>
                </c:pt>
                <c:pt idx="61">
                  <c:v>9.375</c:v>
                </c:pt>
                <c:pt idx="62">
                  <c:v>9.53125</c:v>
                </c:pt>
                <c:pt idx="63">
                  <c:v>9.6875</c:v>
                </c:pt>
                <c:pt idx="64">
                  <c:v>9.84375</c:v>
                </c:pt>
                <c:pt idx="65">
                  <c:v>10</c:v>
                </c:pt>
                <c:pt idx="66">
                  <c:v>10.15625</c:v>
                </c:pt>
                <c:pt idx="67">
                  <c:v>10.3125</c:v>
                </c:pt>
                <c:pt idx="68">
                  <c:v>10.46875</c:v>
                </c:pt>
                <c:pt idx="69">
                  <c:v>10.625</c:v>
                </c:pt>
                <c:pt idx="70">
                  <c:v>10.78125</c:v>
                </c:pt>
                <c:pt idx="71">
                  <c:v>10.9375</c:v>
                </c:pt>
                <c:pt idx="72">
                  <c:v>11.09375</c:v>
                </c:pt>
                <c:pt idx="73">
                  <c:v>11.25</c:v>
                </c:pt>
                <c:pt idx="74">
                  <c:v>11.40625</c:v>
                </c:pt>
                <c:pt idx="75">
                  <c:v>11.5625</c:v>
                </c:pt>
                <c:pt idx="76">
                  <c:v>11.71875</c:v>
                </c:pt>
                <c:pt idx="77">
                  <c:v>11.875</c:v>
                </c:pt>
                <c:pt idx="78">
                  <c:v>12.03125</c:v>
                </c:pt>
                <c:pt idx="79">
                  <c:v>12.1875</c:v>
                </c:pt>
                <c:pt idx="80">
                  <c:v>12.34375</c:v>
                </c:pt>
                <c:pt idx="81">
                  <c:v>12.5</c:v>
                </c:pt>
                <c:pt idx="82">
                  <c:v>12.65625</c:v>
                </c:pt>
                <c:pt idx="83">
                  <c:v>12.8125</c:v>
                </c:pt>
                <c:pt idx="84">
                  <c:v>12.96875</c:v>
                </c:pt>
                <c:pt idx="85">
                  <c:v>13.125</c:v>
                </c:pt>
                <c:pt idx="86">
                  <c:v>13.28125</c:v>
                </c:pt>
                <c:pt idx="87">
                  <c:v>13.4375</c:v>
                </c:pt>
                <c:pt idx="88">
                  <c:v>13.59375</c:v>
                </c:pt>
                <c:pt idx="89">
                  <c:v>13.75</c:v>
                </c:pt>
                <c:pt idx="90">
                  <c:v>13.90625</c:v>
                </c:pt>
                <c:pt idx="91">
                  <c:v>14.0625</c:v>
                </c:pt>
                <c:pt idx="92">
                  <c:v>14.21875</c:v>
                </c:pt>
                <c:pt idx="93">
                  <c:v>14.375</c:v>
                </c:pt>
                <c:pt idx="94">
                  <c:v>14.53125</c:v>
                </c:pt>
                <c:pt idx="95">
                  <c:v>14.6875</c:v>
                </c:pt>
                <c:pt idx="96">
                  <c:v>14.84375</c:v>
                </c:pt>
                <c:pt idx="97">
                  <c:v>15</c:v>
                </c:pt>
                <c:pt idx="98">
                  <c:v>15.15625</c:v>
                </c:pt>
                <c:pt idx="99">
                  <c:v>15.3125</c:v>
                </c:pt>
                <c:pt idx="100">
                  <c:v>15.46875</c:v>
                </c:pt>
                <c:pt idx="101">
                  <c:v>15.625</c:v>
                </c:pt>
                <c:pt idx="102">
                  <c:v>15.78125</c:v>
                </c:pt>
                <c:pt idx="103">
                  <c:v>15.9375</c:v>
                </c:pt>
                <c:pt idx="104">
                  <c:v>16.09375</c:v>
                </c:pt>
                <c:pt idx="105">
                  <c:v>16.25</c:v>
                </c:pt>
                <c:pt idx="106">
                  <c:v>16.40625</c:v>
                </c:pt>
                <c:pt idx="107">
                  <c:v>16.5625</c:v>
                </c:pt>
                <c:pt idx="108">
                  <c:v>16.71875</c:v>
                </c:pt>
                <c:pt idx="109">
                  <c:v>16.875</c:v>
                </c:pt>
                <c:pt idx="110">
                  <c:v>17.03125</c:v>
                </c:pt>
                <c:pt idx="111">
                  <c:v>17.1875</c:v>
                </c:pt>
                <c:pt idx="112">
                  <c:v>17.34375</c:v>
                </c:pt>
                <c:pt idx="113">
                  <c:v>17.5</c:v>
                </c:pt>
                <c:pt idx="114">
                  <c:v>17.65625</c:v>
                </c:pt>
                <c:pt idx="115">
                  <c:v>17.8125</c:v>
                </c:pt>
                <c:pt idx="116">
                  <c:v>17.96875</c:v>
                </c:pt>
                <c:pt idx="117">
                  <c:v>18.125</c:v>
                </c:pt>
                <c:pt idx="118">
                  <c:v>18.28125</c:v>
                </c:pt>
                <c:pt idx="119">
                  <c:v>18.4375</c:v>
                </c:pt>
                <c:pt idx="120">
                  <c:v>18.59375</c:v>
                </c:pt>
                <c:pt idx="121">
                  <c:v>18.75</c:v>
                </c:pt>
                <c:pt idx="122">
                  <c:v>18.90625</c:v>
                </c:pt>
                <c:pt idx="123">
                  <c:v>19.0625</c:v>
                </c:pt>
                <c:pt idx="124">
                  <c:v>19.21875</c:v>
                </c:pt>
                <c:pt idx="125">
                  <c:v>19.375</c:v>
                </c:pt>
                <c:pt idx="126">
                  <c:v>19.53125</c:v>
                </c:pt>
                <c:pt idx="127">
                  <c:v>19.6875</c:v>
                </c:pt>
                <c:pt idx="128">
                  <c:v>19.84375</c:v>
                </c:pt>
                <c:pt idx="129">
                  <c:v>20</c:v>
                </c:pt>
                <c:pt idx="130">
                  <c:v>20.15625</c:v>
                </c:pt>
                <c:pt idx="131">
                  <c:v>20.3125</c:v>
                </c:pt>
                <c:pt idx="132">
                  <c:v>20.46875</c:v>
                </c:pt>
                <c:pt idx="133">
                  <c:v>20.625</c:v>
                </c:pt>
                <c:pt idx="134">
                  <c:v>20.78125</c:v>
                </c:pt>
                <c:pt idx="135">
                  <c:v>20.9375</c:v>
                </c:pt>
                <c:pt idx="136">
                  <c:v>21.09375</c:v>
                </c:pt>
                <c:pt idx="137">
                  <c:v>21.25</c:v>
                </c:pt>
                <c:pt idx="138">
                  <c:v>21.40625</c:v>
                </c:pt>
                <c:pt idx="139">
                  <c:v>21.5625</c:v>
                </c:pt>
                <c:pt idx="140">
                  <c:v>21.71875</c:v>
                </c:pt>
                <c:pt idx="141">
                  <c:v>21.875</c:v>
                </c:pt>
                <c:pt idx="142">
                  <c:v>22.03125</c:v>
                </c:pt>
                <c:pt idx="143">
                  <c:v>22.1875</c:v>
                </c:pt>
                <c:pt idx="144">
                  <c:v>22.34375</c:v>
                </c:pt>
                <c:pt idx="145">
                  <c:v>22.5</c:v>
                </c:pt>
                <c:pt idx="146">
                  <c:v>22.65625</c:v>
                </c:pt>
                <c:pt idx="147">
                  <c:v>22.8125</c:v>
                </c:pt>
                <c:pt idx="148">
                  <c:v>22.96875</c:v>
                </c:pt>
                <c:pt idx="149">
                  <c:v>23.125</c:v>
                </c:pt>
                <c:pt idx="150">
                  <c:v>23.28125</c:v>
                </c:pt>
                <c:pt idx="151">
                  <c:v>23.4375</c:v>
                </c:pt>
                <c:pt idx="152">
                  <c:v>23.59375</c:v>
                </c:pt>
                <c:pt idx="153">
                  <c:v>23.75</c:v>
                </c:pt>
                <c:pt idx="154">
                  <c:v>23.90625</c:v>
                </c:pt>
                <c:pt idx="155">
                  <c:v>24.0625</c:v>
                </c:pt>
                <c:pt idx="156">
                  <c:v>24.21875</c:v>
                </c:pt>
                <c:pt idx="157">
                  <c:v>24.375</c:v>
                </c:pt>
                <c:pt idx="158">
                  <c:v>24.53125</c:v>
                </c:pt>
                <c:pt idx="159">
                  <c:v>24.6875</c:v>
                </c:pt>
                <c:pt idx="160">
                  <c:v>24.95</c:v>
                </c:pt>
                <c:pt idx="161">
                  <c:v>24.95</c:v>
                </c:pt>
              </c:numCache>
            </c:numRef>
          </c:xVal>
          <c:yVal>
            <c:numRef>
              <c:f>Calculations!$N$42:$N$203</c:f>
              <c:numCache>
                <c:formatCode>0</c:formatCode>
                <c:ptCount val="162"/>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#N/A</c:v>
                </c:pt>
                <c:pt idx="103">
                  <c:v>#N/A</c:v>
                </c:pt>
                <c:pt idx="104">
                  <c:v>#N/A</c:v>
                </c:pt>
                <c:pt idx="105">
                  <c:v>#N/A</c:v>
                </c:pt>
                <c:pt idx="106">
                  <c:v>#N/A</c:v>
                </c:pt>
                <c:pt idx="107">
                  <c:v>#N/A</c:v>
                </c:pt>
                <c:pt idx="108">
                  <c:v>#N/A</c:v>
                </c:pt>
                <c:pt idx="109">
                  <c:v>#N/A</c:v>
                </c:pt>
                <c:pt idx="110">
                  <c:v>#N/A</c:v>
                </c:pt>
                <c:pt idx="111">
                  <c:v>#N/A</c:v>
                </c:pt>
                <c:pt idx="112">
                  <c:v>#N/A</c:v>
                </c:pt>
                <c:pt idx="113">
                  <c:v>#N/A</c:v>
                </c:pt>
                <c:pt idx="114">
                  <c:v>#N/A</c:v>
                </c:pt>
                <c:pt idx="115">
                  <c:v>#N/A</c:v>
                </c:pt>
                <c:pt idx="116">
                  <c:v>#N/A</c:v>
                </c:pt>
                <c:pt idx="117">
                  <c:v>#N/A</c:v>
                </c:pt>
                <c:pt idx="118">
                  <c:v>#N/A</c:v>
                </c:pt>
                <c:pt idx="119">
                  <c:v>#N/A</c:v>
                </c:pt>
                <c:pt idx="120">
                  <c:v>#N/A</c:v>
                </c:pt>
                <c:pt idx="121">
                  <c:v>#N/A</c:v>
                </c:pt>
                <c:pt idx="122">
                  <c:v>#N/A</c:v>
                </c:pt>
                <c:pt idx="123">
                  <c:v>#N/A</c:v>
                </c:pt>
                <c:pt idx="124">
                  <c:v>#N/A</c:v>
                </c:pt>
                <c:pt idx="125">
                  <c:v>#N/A</c:v>
                </c:pt>
                <c:pt idx="126">
                  <c:v>#N/A</c:v>
                </c:pt>
                <c:pt idx="127">
                  <c:v>#N/A</c:v>
                </c:pt>
                <c:pt idx="128">
                  <c:v>#N/A</c:v>
                </c:pt>
                <c:pt idx="129">
                  <c:v>#N/A</c:v>
                </c:pt>
                <c:pt idx="130">
                  <c:v>#N/A</c:v>
                </c:pt>
                <c:pt idx="131">
                  <c:v>#N/A</c:v>
                </c:pt>
                <c:pt idx="132">
                  <c:v>#N/A</c:v>
                </c:pt>
                <c:pt idx="133">
                  <c:v>#N/A</c:v>
                </c:pt>
                <c:pt idx="134">
                  <c:v>#N/A</c:v>
                </c:pt>
                <c:pt idx="135">
                  <c:v>#N/A</c:v>
                </c:pt>
                <c:pt idx="136">
                  <c:v>#N/A</c:v>
                </c:pt>
                <c:pt idx="137">
                  <c:v>#N/A</c:v>
                </c:pt>
                <c:pt idx="138">
                  <c:v>#N/A</c:v>
                </c:pt>
                <c:pt idx="139">
                  <c:v>#N/A</c:v>
                </c:pt>
                <c:pt idx="140">
                  <c:v>#N/A</c:v>
                </c:pt>
                <c:pt idx="141">
                  <c:v>#N/A</c:v>
                </c:pt>
                <c:pt idx="142">
                  <c:v>#N/A</c:v>
                </c:pt>
                <c:pt idx="143">
                  <c:v>#N/A</c:v>
                </c:pt>
                <c:pt idx="144">
                  <c:v>#N/A</c:v>
                </c:pt>
                <c:pt idx="145">
                  <c:v>#N/A</c:v>
                </c:pt>
                <c:pt idx="146">
                  <c:v>#N/A</c:v>
                </c:pt>
                <c:pt idx="147">
                  <c:v>#N/A</c:v>
                </c:pt>
                <c:pt idx="148">
                  <c:v>#N/A</c:v>
                </c:pt>
                <c:pt idx="149">
                  <c:v>#N/A</c:v>
                </c:pt>
                <c:pt idx="150">
                  <c:v>#N/A</c:v>
                </c:pt>
                <c:pt idx="151">
                  <c:v>#N/A</c:v>
                </c:pt>
                <c:pt idx="152">
                  <c:v>#N/A</c:v>
                </c:pt>
                <c:pt idx="153">
                  <c:v>#N/A</c:v>
                </c:pt>
                <c:pt idx="154">
                  <c:v>#N/A</c:v>
                </c:pt>
                <c:pt idx="155">
                  <c:v>#N/A</c:v>
                </c:pt>
                <c:pt idx="156">
                  <c:v>#N/A</c:v>
                </c:pt>
                <c:pt idx="157">
                  <c:v>#N/A</c:v>
                </c:pt>
                <c:pt idx="158">
                  <c:v>#N/A</c:v>
                </c:pt>
                <c:pt idx="159">
                  <c:v>#N/A</c:v>
                </c:pt>
                <c:pt idx="160">
                  <c:v>#N/A</c:v>
                </c:pt>
              </c:numCache>
            </c:numRef>
          </c:yVal>
          <c:smooth val="0"/>
          <c:extLst>
            <c:ext xmlns:c16="http://schemas.microsoft.com/office/drawing/2014/chart" uri="{C3380CC4-5D6E-409C-BE32-E72D297353CC}">
              <c16:uniqueId val="{00000007-07C9-42DD-BF8E-B15F8F071BF1}"/>
            </c:ext>
          </c:extLst>
        </c:ser>
        <c:ser>
          <c:idx val="14"/>
          <c:order val="5"/>
          <c:tx>
            <c:v>Wave length = Ship length</c:v>
          </c:tx>
          <c:spPr>
            <a:ln w="25400" cap="rnd">
              <a:solidFill>
                <a:srgbClr val="00B0F0"/>
              </a:solidFill>
              <a:prstDash val="sysDash"/>
              <a:round/>
            </a:ln>
            <a:effectLst/>
          </c:spPr>
          <c:marker>
            <c:symbol val="none"/>
          </c:marker>
          <c:xVal>
            <c:numRef>
              <c:f>Calculations!$A$37:$A$38</c:f>
              <c:numCache>
                <c:formatCode>0</c:formatCode>
                <c:ptCount val="2"/>
                <c:pt idx="0">
                  <c:v>0</c:v>
                </c:pt>
                <c:pt idx="1">
                  <c:v>25</c:v>
                </c:pt>
              </c:numCache>
            </c:numRef>
          </c:xVal>
          <c:yVal>
            <c:numRef>
              <c:f>Calculations!$H$37:$H$38</c:f>
              <c:numCache>
                <c:formatCode>0</c:formatCode>
                <c:ptCount val="2"/>
                <c:pt idx="0">
                  <c:v>142.77446985232316</c:v>
                </c:pt>
                <c:pt idx="1">
                  <c:v>142.77446985232316</c:v>
                </c:pt>
              </c:numCache>
            </c:numRef>
          </c:yVal>
          <c:smooth val="0"/>
          <c:extLst>
            <c:ext xmlns:c16="http://schemas.microsoft.com/office/drawing/2014/chart" uri="{C3380CC4-5D6E-409C-BE32-E72D297353CC}">
              <c16:uniqueId val="{00000008-07C9-42DD-BF8E-B15F8F071BF1}"/>
            </c:ext>
          </c:extLst>
        </c:ser>
        <c:ser>
          <c:idx val="1"/>
          <c:order val="6"/>
          <c:tx>
            <c:v>Roll period = Wave enc. period</c:v>
          </c:tx>
          <c:spPr>
            <a:ln w="25400" cap="rnd">
              <a:solidFill>
                <a:schemeClr val="accent2"/>
              </a:solidFill>
              <a:prstDash val="sysDash"/>
              <a:round/>
            </a:ln>
            <a:effectLst/>
          </c:spPr>
          <c:marker>
            <c:symbol val="none"/>
          </c:marker>
          <c:xVal>
            <c:numRef>
              <c:f>Calculations!$A$43:$A$202</c:f>
              <c:numCache>
                <c:formatCode>0.0</c:formatCode>
                <c:ptCount val="160"/>
                <c:pt idx="0" formatCode="General">
                  <c:v>0</c:v>
                </c:pt>
                <c:pt idx="1">
                  <c:v>0.15625</c:v>
                </c:pt>
                <c:pt idx="2">
                  <c:v>0.3125</c:v>
                </c:pt>
                <c:pt idx="3">
                  <c:v>0.46875</c:v>
                </c:pt>
                <c:pt idx="4">
                  <c:v>0.625</c:v>
                </c:pt>
                <c:pt idx="5">
                  <c:v>0.78125</c:v>
                </c:pt>
                <c:pt idx="6">
                  <c:v>0.9375</c:v>
                </c:pt>
                <c:pt idx="7">
                  <c:v>1.09375</c:v>
                </c:pt>
                <c:pt idx="8">
                  <c:v>1.25</c:v>
                </c:pt>
                <c:pt idx="9">
                  <c:v>1.40625</c:v>
                </c:pt>
                <c:pt idx="10">
                  <c:v>1.5625</c:v>
                </c:pt>
                <c:pt idx="11">
                  <c:v>1.71875</c:v>
                </c:pt>
                <c:pt idx="12">
                  <c:v>1.875</c:v>
                </c:pt>
                <c:pt idx="13">
                  <c:v>2.03125</c:v>
                </c:pt>
                <c:pt idx="14">
                  <c:v>2.1875</c:v>
                </c:pt>
                <c:pt idx="15">
                  <c:v>2.34375</c:v>
                </c:pt>
                <c:pt idx="16">
                  <c:v>2.5</c:v>
                </c:pt>
                <c:pt idx="17">
                  <c:v>2.65625</c:v>
                </c:pt>
                <c:pt idx="18">
                  <c:v>2.8125</c:v>
                </c:pt>
                <c:pt idx="19">
                  <c:v>2.96875</c:v>
                </c:pt>
                <c:pt idx="20">
                  <c:v>3.125</c:v>
                </c:pt>
                <c:pt idx="21">
                  <c:v>3.28125</c:v>
                </c:pt>
                <c:pt idx="22">
                  <c:v>3.4375</c:v>
                </c:pt>
                <c:pt idx="23">
                  <c:v>3.59375</c:v>
                </c:pt>
                <c:pt idx="24">
                  <c:v>3.75</c:v>
                </c:pt>
                <c:pt idx="25">
                  <c:v>3.90625</c:v>
                </c:pt>
                <c:pt idx="26">
                  <c:v>4.0625</c:v>
                </c:pt>
                <c:pt idx="27">
                  <c:v>4.21875</c:v>
                </c:pt>
                <c:pt idx="28">
                  <c:v>4.375</c:v>
                </c:pt>
                <c:pt idx="29">
                  <c:v>4.53125</c:v>
                </c:pt>
                <c:pt idx="30">
                  <c:v>4.6875</c:v>
                </c:pt>
                <c:pt idx="31">
                  <c:v>4.84375</c:v>
                </c:pt>
                <c:pt idx="32">
                  <c:v>5</c:v>
                </c:pt>
                <c:pt idx="33">
                  <c:v>5.15625</c:v>
                </c:pt>
                <c:pt idx="34">
                  <c:v>5.3125</c:v>
                </c:pt>
                <c:pt idx="35">
                  <c:v>5.46875</c:v>
                </c:pt>
                <c:pt idx="36">
                  <c:v>5.625</c:v>
                </c:pt>
                <c:pt idx="37">
                  <c:v>5.78125</c:v>
                </c:pt>
                <c:pt idx="38">
                  <c:v>5.9375</c:v>
                </c:pt>
                <c:pt idx="39">
                  <c:v>6.09375</c:v>
                </c:pt>
                <c:pt idx="40">
                  <c:v>6.25</c:v>
                </c:pt>
                <c:pt idx="41">
                  <c:v>6.40625</c:v>
                </c:pt>
                <c:pt idx="42">
                  <c:v>6.5625</c:v>
                </c:pt>
                <c:pt idx="43">
                  <c:v>6.71875</c:v>
                </c:pt>
                <c:pt idx="44">
                  <c:v>6.875</c:v>
                </c:pt>
                <c:pt idx="45">
                  <c:v>7.03125</c:v>
                </c:pt>
                <c:pt idx="46">
                  <c:v>7.1875</c:v>
                </c:pt>
                <c:pt idx="47">
                  <c:v>7.34375</c:v>
                </c:pt>
                <c:pt idx="48">
                  <c:v>7.5</c:v>
                </c:pt>
                <c:pt idx="49">
                  <c:v>7.65625</c:v>
                </c:pt>
                <c:pt idx="50">
                  <c:v>7.8125</c:v>
                </c:pt>
                <c:pt idx="51">
                  <c:v>7.96875</c:v>
                </c:pt>
                <c:pt idx="52">
                  <c:v>8.125</c:v>
                </c:pt>
                <c:pt idx="53">
                  <c:v>8.28125</c:v>
                </c:pt>
                <c:pt idx="54">
                  <c:v>8.4375</c:v>
                </c:pt>
                <c:pt idx="55">
                  <c:v>8.59375</c:v>
                </c:pt>
                <c:pt idx="56">
                  <c:v>8.75</c:v>
                </c:pt>
                <c:pt idx="57">
                  <c:v>8.90625</c:v>
                </c:pt>
                <c:pt idx="58">
                  <c:v>9.0625</c:v>
                </c:pt>
                <c:pt idx="59">
                  <c:v>9.21875</c:v>
                </c:pt>
                <c:pt idx="60">
                  <c:v>9.375</c:v>
                </c:pt>
                <c:pt idx="61">
                  <c:v>9.53125</c:v>
                </c:pt>
                <c:pt idx="62">
                  <c:v>9.6875</c:v>
                </c:pt>
                <c:pt idx="63">
                  <c:v>9.84375</c:v>
                </c:pt>
                <c:pt idx="64">
                  <c:v>10</c:v>
                </c:pt>
                <c:pt idx="65">
                  <c:v>10.15625</c:v>
                </c:pt>
                <c:pt idx="66">
                  <c:v>10.3125</c:v>
                </c:pt>
                <c:pt idx="67">
                  <c:v>10.46875</c:v>
                </c:pt>
                <c:pt idx="68">
                  <c:v>10.625</c:v>
                </c:pt>
                <c:pt idx="69">
                  <c:v>10.78125</c:v>
                </c:pt>
                <c:pt idx="70">
                  <c:v>10.9375</c:v>
                </c:pt>
                <c:pt idx="71">
                  <c:v>11.09375</c:v>
                </c:pt>
                <c:pt idx="72">
                  <c:v>11.25</c:v>
                </c:pt>
                <c:pt idx="73">
                  <c:v>11.40625</c:v>
                </c:pt>
                <c:pt idx="74">
                  <c:v>11.5625</c:v>
                </c:pt>
                <c:pt idx="75">
                  <c:v>11.71875</c:v>
                </c:pt>
                <c:pt idx="76">
                  <c:v>11.875</c:v>
                </c:pt>
                <c:pt idx="77">
                  <c:v>12.03125</c:v>
                </c:pt>
                <c:pt idx="78">
                  <c:v>12.1875</c:v>
                </c:pt>
                <c:pt idx="79">
                  <c:v>12.34375</c:v>
                </c:pt>
                <c:pt idx="80">
                  <c:v>12.5</c:v>
                </c:pt>
                <c:pt idx="81">
                  <c:v>12.65625</c:v>
                </c:pt>
                <c:pt idx="82">
                  <c:v>12.8125</c:v>
                </c:pt>
                <c:pt idx="83">
                  <c:v>12.96875</c:v>
                </c:pt>
                <c:pt idx="84">
                  <c:v>13.125</c:v>
                </c:pt>
                <c:pt idx="85">
                  <c:v>13.28125</c:v>
                </c:pt>
                <c:pt idx="86">
                  <c:v>13.4375</c:v>
                </c:pt>
                <c:pt idx="87">
                  <c:v>13.59375</c:v>
                </c:pt>
                <c:pt idx="88">
                  <c:v>13.75</c:v>
                </c:pt>
                <c:pt idx="89">
                  <c:v>13.90625</c:v>
                </c:pt>
                <c:pt idx="90">
                  <c:v>14.0625</c:v>
                </c:pt>
                <c:pt idx="91">
                  <c:v>14.21875</c:v>
                </c:pt>
                <c:pt idx="92">
                  <c:v>14.375</c:v>
                </c:pt>
                <c:pt idx="93">
                  <c:v>14.53125</c:v>
                </c:pt>
                <c:pt idx="94">
                  <c:v>14.6875</c:v>
                </c:pt>
                <c:pt idx="95">
                  <c:v>14.84375</c:v>
                </c:pt>
                <c:pt idx="96">
                  <c:v>15</c:v>
                </c:pt>
                <c:pt idx="97">
                  <c:v>15.15625</c:v>
                </c:pt>
                <c:pt idx="98">
                  <c:v>15.3125</c:v>
                </c:pt>
                <c:pt idx="99">
                  <c:v>15.46875</c:v>
                </c:pt>
                <c:pt idx="100">
                  <c:v>15.625</c:v>
                </c:pt>
                <c:pt idx="101">
                  <c:v>15.78125</c:v>
                </c:pt>
                <c:pt idx="102">
                  <c:v>15.9375</c:v>
                </c:pt>
                <c:pt idx="103">
                  <c:v>16.09375</c:v>
                </c:pt>
                <c:pt idx="104">
                  <c:v>16.25</c:v>
                </c:pt>
                <c:pt idx="105">
                  <c:v>16.40625</c:v>
                </c:pt>
                <c:pt idx="106">
                  <c:v>16.5625</c:v>
                </c:pt>
                <c:pt idx="107">
                  <c:v>16.71875</c:v>
                </c:pt>
                <c:pt idx="108">
                  <c:v>16.875</c:v>
                </c:pt>
                <c:pt idx="109">
                  <c:v>17.03125</c:v>
                </c:pt>
                <c:pt idx="110">
                  <c:v>17.1875</c:v>
                </c:pt>
                <c:pt idx="111">
                  <c:v>17.34375</c:v>
                </c:pt>
                <c:pt idx="112">
                  <c:v>17.5</c:v>
                </c:pt>
                <c:pt idx="113">
                  <c:v>17.65625</c:v>
                </c:pt>
                <c:pt idx="114">
                  <c:v>17.8125</c:v>
                </c:pt>
                <c:pt idx="115">
                  <c:v>17.96875</c:v>
                </c:pt>
                <c:pt idx="116">
                  <c:v>18.125</c:v>
                </c:pt>
                <c:pt idx="117">
                  <c:v>18.28125</c:v>
                </c:pt>
                <c:pt idx="118">
                  <c:v>18.4375</c:v>
                </c:pt>
                <c:pt idx="119">
                  <c:v>18.59375</c:v>
                </c:pt>
                <c:pt idx="120">
                  <c:v>18.75</c:v>
                </c:pt>
                <c:pt idx="121">
                  <c:v>18.90625</c:v>
                </c:pt>
                <c:pt idx="122">
                  <c:v>19.0625</c:v>
                </c:pt>
                <c:pt idx="123">
                  <c:v>19.21875</c:v>
                </c:pt>
                <c:pt idx="124">
                  <c:v>19.375</c:v>
                </c:pt>
                <c:pt idx="125">
                  <c:v>19.53125</c:v>
                </c:pt>
                <c:pt idx="126">
                  <c:v>19.6875</c:v>
                </c:pt>
                <c:pt idx="127">
                  <c:v>19.84375</c:v>
                </c:pt>
                <c:pt idx="128">
                  <c:v>20</c:v>
                </c:pt>
                <c:pt idx="129">
                  <c:v>20.15625</c:v>
                </c:pt>
                <c:pt idx="130">
                  <c:v>20.3125</c:v>
                </c:pt>
                <c:pt idx="131">
                  <c:v>20.46875</c:v>
                </c:pt>
                <c:pt idx="132">
                  <c:v>20.625</c:v>
                </c:pt>
                <c:pt idx="133">
                  <c:v>20.78125</c:v>
                </c:pt>
                <c:pt idx="134">
                  <c:v>20.9375</c:v>
                </c:pt>
                <c:pt idx="135">
                  <c:v>21.09375</c:v>
                </c:pt>
                <c:pt idx="136">
                  <c:v>21.25</c:v>
                </c:pt>
                <c:pt idx="137">
                  <c:v>21.40625</c:v>
                </c:pt>
                <c:pt idx="138">
                  <c:v>21.5625</c:v>
                </c:pt>
                <c:pt idx="139">
                  <c:v>21.71875</c:v>
                </c:pt>
                <c:pt idx="140">
                  <c:v>21.875</c:v>
                </c:pt>
                <c:pt idx="141">
                  <c:v>22.03125</c:v>
                </c:pt>
                <c:pt idx="142">
                  <c:v>22.1875</c:v>
                </c:pt>
                <c:pt idx="143">
                  <c:v>22.34375</c:v>
                </c:pt>
                <c:pt idx="144">
                  <c:v>22.5</c:v>
                </c:pt>
                <c:pt idx="145">
                  <c:v>22.65625</c:v>
                </c:pt>
                <c:pt idx="146">
                  <c:v>22.8125</c:v>
                </c:pt>
                <c:pt idx="147">
                  <c:v>22.96875</c:v>
                </c:pt>
                <c:pt idx="148">
                  <c:v>23.125</c:v>
                </c:pt>
                <c:pt idx="149">
                  <c:v>23.28125</c:v>
                </c:pt>
                <c:pt idx="150">
                  <c:v>23.4375</c:v>
                </c:pt>
                <c:pt idx="151">
                  <c:v>23.59375</c:v>
                </c:pt>
                <c:pt idx="152">
                  <c:v>23.75</c:v>
                </c:pt>
                <c:pt idx="153">
                  <c:v>23.90625</c:v>
                </c:pt>
                <c:pt idx="154">
                  <c:v>24.0625</c:v>
                </c:pt>
                <c:pt idx="155">
                  <c:v>24.21875</c:v>
                </c:pt>
                <c:pt idx="156">
                  <c:v>24.375</c:v>
                </c:pt>
                <c:pt idx="157">
                  <c:v>24.53125</c:v>
                </c:pt>
                <c:pt idx="158">
                  <c:v>24.6875</c:v>
                </c:pt>
                <c:pt idx="159">
                  <c:v>24.84375</c:v>
                </c:pt>
              </c:numCache>
            </c:numRef>
          </c:xVal>
          <c:yVal>
            <c:numRef>
              <c:f>Calculations!$C$43:$C$202</c:f>
              <c:numCache>
                <c:formatCode>0</c:formatCode>
                <c:ptCount val="160"/>
                <c:pt idx="0">
                  <c:v>181</c:v>
                </c:pt>
                <c:pt idx="1">
                  <c:v>181</c:v>
                </c:pt>
                <c:pt idx="2">
                  <c:v>181</c:v>
                </c:pt>
                <c:pt idx="3">
                  <c:v>181</c:v>
                </c:pt>
                <c:pt idx="4">
                  <c:v>181</c:v>
                </c:pt>
                <c:pt idx="5">
                  <c:v>181</c:v>
                </c:pt>
                <c:pt idx="6">
                  <c:v>181</c:v>
                </c:pt>
                <c:pt idx="7">
                  <c:v>181</c:v>
                </c:pt>
                <c:pt idx="8">
                  <c:v>181</c:v>
                </c:pt>
                <c:pt idx="9">
                  <c:v>181</c:v>
                </c:pt>
                <c:pt idx="10">
                  <c:v>181</c:v>
                </c:pt>
                <c:pt idx="11">
                  <c:v>181</c:v>
                </c:pt>
                <c:pt idx="12">
                  <c:v>181</c:v>
                </c:pt>
                <c:pt idx="13">
                  <c:v>181</c:v>
                </c:pt>
                <c:pt idx="14">
                  <c:v>181</c:v>
                </c:pt>
                <c:pt idx="15">
                  <c:v>181</c:v>
                </c:pt>
                <c:pt idx="16">
                  <c:v>181</c:v>
                </c:pt>
                <c:pt idx="17">
                  <c:v>181</c:v>
                </c:pt>
                <c:pt idx="18">
                  <c:v>181</c:v>
                </c:pt>
                <c:pt idx="19">
                  <c:v>181</c:v>
                </c:pt>
                <c:pt idx="20">
                  <c:v>181</c:v>
                </c:pt>
                <c:pt idx="21">
                  <c:v>181</c:v>
                </c:pt>
                <c:pt idx="22">
                  <c:v>181</c:v>
                </c:pt>
                <c:pt idx="23">
                  <c:v>181</c:v>
                </c:pt>
                <c:pt idx="24">
                  <c:v>181</c:v>
                </c:pt>
                <c:pt idx="25">
                  <c:v>181</c:v>
                </c:pt>
                <c:pt idx="26">
                  <c:v>181</c:v>
                </c:pt>
                <c:pt idx="27">
                  <c:v>181</c:v>
                </c:pt>
                <c:pt idx="28">
                  <c:v>181</c:v>
                </c:pt>
                <c:pt idx="29">
                  <c:v>181</c:v>
                </c:pt>
                <c:pt idx="30">
                  <c:v>181</c:v>
                </c:pt>
                <c:pt idx="31">
                  <c:v>181</c:v>
                </c:pt>
                <c:pt idx="32">
                  <c:v>181</c:v>
                </c:pt>
                <c:pt idx="33">
                  <c:v>181</c:v>
                </c:pt>
                <c:pt idx="34">
                  <c:v>181</c:v>
                </c:pt>
                <c:pt idx="35">
                  <c:v>181</c:v>
                </c:pt>
                <c:pt idx="36">
                  <c:v>181</c:v>
                </c:pt>
                <c:pt idx="37">
                  <c:v>181</c:v>
                </c:pt>
                <c:pt idx="38">
                  <c:v>181</c:v>
                </c:pt>
                <c:pt idx="39">
                  <c:v>181</c:v>
                </c:pt>
                <c:pt idx="40">
                  <c:v>181</c:v>
                </c:pt>
                <c:pt idx="41">
                  <c:v>181</c:v>
                </c:pt>
                <c:pt idx="42">
                  <c:v>181</c:v>
                </c:pt>
                <c:pt idx="43">
                  <c:v>181</c:v>
                </c:pt>
                <c:pt idx="44">
                  <c:v>181</c:v>
                </c:pt>
                <c:pt idx="45">
                  <c:v>181</c:v>
                </c:pt>
                <c:pt idx="46">
                  <c:v>181</c:v>
                </c:pt>
                <c:pt idx="47">
                  <c:v>181</c:v>
                </c:pt>
                <c:pt idx="48">
                  <c:v>181</c:v>
                </c:pt>
                <c:pt idx="49">
                  <c:v>181</c:v>
                </c:pt>
                <c:pt idx="50">
                  <c:v>181</c:v>
                </c:pt>
                <c:pt idx="51">
                  <c:v>181</c:v>
                </c:pt>
                <c:pt idx="52">
                  <c:v>181</c:v>
                </c:pt>
                <c:pt idx="53">
                  <c:v>181</c:v>
                </c:pt>
                <c:pt idx="54">
                  <c:v>181</c:v>
                </c:pt>
                <c:pt idx="55">
                  <c:v>181</c:v>
                </c:pt>
                <c:pt idx="56">
                  <c:v>181</c:v>
                </c:pt>
                <c:pt idx="57">
                  <c:v>181</c:v>
                </c:pt>
                <c:pt idx="58">
                  <c:v>181</c:v>
                </c:pt>
                <c:pt idx="59">
                  <c:v>181</c:v>
                </c:pt>
                <c:pt idx="60">
                  <c:v>181</c:v>
                </c:pt>
                <c:pt idx="61">
                  <c:v>181</c:v>
                </c:pt>
                <c:pt idx="62">
                  <c:v>181</c:v>
                </c:pt>
                <c:pt idx="63">
                  <c:v>181</c:v>
                </c:pt>
                <c:pt idx="64">
                  <c:v>181</c:v>
                </c:pt>
                <c:pt idx="65">
                  <c:v>181</c:v>
                </c:pt>
                <c:pt idx="66">
                  <c:v>181</c:v>
                </c:pt>
                <c:pt idx="67">
                  <c:v>181</c:v>
                </c:pt>
                <c:pt idx="68">
                  <c:v>181</c:v>
                </c:pt>
                <c:pt idx="69">
                  <c:v>181</c:v>
                </c:pt>
                <c:pt idx="70">
                  <c:v>181</c:v>
                </c:pt>
                <c:pt idx="71">
                  <c:v>181</c:v>
                </c:pt>
                <c:pt idx="72">
                  <c:v>181</c:v>
                </c:pt>
                <c:pt idx="73">
                  <c:v>181</c:v>
                </c:pt>
                <c:pt idx="74">
                  <c:v>181</c:v>
                </c:pt>
                <c:pt idx="75">
                  <c:v>181</c:v>
                </c:pt>
                <c:pt idx="76">
                  <c:v>181</c:v>
                </c:pt>
                <c:pt idx="77">
                  <c:v>181</c:v>
                </c:pt>
                <c:pt idx="78">
                  <c:v>181</c:v>
                </c:pt>
                <c:pt idx="79">
                  <c:v>181</c:v>
                </c:pt>
                <c:pt idx="80">
                  <c:v>181</c:v>
                </c:pt>
                <c:pt idx="81">
                  <c:v>181</c:v>
                </c:pt>
                <c:pt idx="82">
                  <c:v>181</c:v>
                </c:pt>
                <c:pt idx="83">
                  <c:v>181</c:v>
                </c:pt>
                <c:pt idx="84">
                  <c:v>181</c:v>
                </c:pt>
                <c:pt idx="85">
                  <c:v>181</c:v>
                </c:pt>
                <c:pt idx="86">
                  <c:v>181</c:v>
                </c:pt>
                <c:pt idx="87">
                  <c:v>181</c:v>
                </c:pt>
                <c:pt idx="88">
                  <c:v>181</c:v>
                </c:pt>
                <c:pt idx="89">
                  <c:v>181</c:v>
                </c:pt>
                <c:pt idx="90">
                  <c:v>181</c:v>
                </c:pt>
                <c:pt idx="91">
                  <c:v>181</c:v>
                </c:pt>
                <c:pt idx="92">
                  <c:v>181</c:v>
                </c:pt>
                <c:pt idx="93">
                  <c:v>181</c:v>
                </c:pt>
                <c:pt idx="94">
                  <c:v>181</c:v>
                </c:pt>
                <c:pt idx="95">
                  <c:v>181</c:v>
                </c:pt>
                <c:pt idx="96">
                  <c:v>181</c:v>
                </c:pt>
                <c:pt idx="97">
                  <c:v>181</c:v>
                </c:pt>
                <c:pt idx="98">
                  <c:v>181</c:v>
                </c:pt>
                <c:pt idx="99">
                  <c:v>181</c:v>
                </c:pt>
                <c:pt idx="100">
                  <c:v>181</c:v>
                </c:pt>
                <c:pt idx="101">
                  <c:v>181</c:v>
                </c:pt>
                <c:pt idx="102">
                  <c:v>181</c:v>
                </c:pt>
                <c:pt idx="103">
                  <c:v>181</c:v>
                </c:pt>
                <c:pt idx="104">
                  <c:v>181</c:v>
                </c:pt>
                <c:pt idx="105">
                  <c:v>181</c:v>
                </c:pt>
                <c:pt idx="106">
                  <c:v>181</c:v>
                </c:pt>
                <c:pt idx="107">
                  <c:v>181</c:v>
                </c:pt>
                <c:pt idx="108">
                  <c:v>181</c:v>
                </c:pt>
                <c:pt idx="109">
                  <c:v>181</c:v>
                </c:pt>
                <c:pt idx="110">
                  <c:v>181</c:v>
                </c:pt>
                <c:pt idx="111">
                  <c:v>181</c:v>
                </c:pt>
                <c:pt idx="112">
                  <c:v>181</c:v>
                </c:pt>
                <c:pt idx="113">
                  <c:v>181</c:v>
                </c:pt>
                <c:pt idx="114">
                  <c:v>181</c:v>
                </c:pt>
                <c:pt idx="115">
                  <c:v>181</c:v>
                </c:pt>
                <c:pt idx="116">
                  <c:v>181</c:v>
                </c:pt>
                <c:pt idx="117">
                  <c:v>181</c:v>
                </c:pt>
                <c:pt idx="118">
                  <c:v>181</c:v>
                </c:pt>
                <c:pt idx="119">
                  <c:v>181</c:v>
                </c:pt>
                <c:pt idx="120">
                  <c:v>181</c:v>
                </c:pt>
                <c:pt idx="121">
                  <c:v>181</c:v>
                </c:pt>
                <c:pt idx="122">
                  <c:v>181</c:v>
                </c:pt>
                <c:pt idx="123">
                  <c:v>181</c:v>
                </c:pt>
                <c:pt idx="124">
                  <c:v>181</c:v>
                </c:pt>
                <c:pt idx="125">
                  <c:v>181</c:v>
                </c:pt>
                <c:pt idx="126">
                  <c:v>181</c:v>
                </c:pt>
                <c:pt idx="127">
                  <c:v>181</c:v>
                </c:pt>
                <c:pt idx="128">
                  <c:v>181</c:v>
                </c:pt>
                <c:pt idx="129">
                  <c:v>181</c:v>
                </c:pt>
                <c:pt idx="130">
                  <c:v>181</c:v>
                </c:pt>
                <c:pt idx="131">
                  <c:v>181</c:v>
                </c:pt>
                <c:pt idx="132">
                  <c:v>181</c:v>
                </c:pt>
                <c:pt idx="133">
                  <c:v>181</c:v>
                </c:pt>
                <c:pt idx="134">
                  <c:v>181</c:v>
                </c:pt>
                <c:pt idx="135">
                  <c:v>181</c:v>
                </c:pt>
                <c:pt idx="136">
                  <c:v>181</c:v>
                </c:pt>
                <c:pt idx="137">
                  <c:v>181</c:v>
                </c:pt>
                <c:pt idx="138">
                  <c:v>181</c:v>
                </c:pt>
                <c:pt idx="139">
                  <c:v>181</c:v>
                </c:pt>
                <c:pt idx="140">
                  <c:v>181</c:v>
                </c:pt>
                <c:pt idx="141">
                  <c:v>181</c:v>
                </c:pt>
                <c:pt idx="142">
                  <c:v>181</c:v>
                </c:pt>
                <c:pt idx="143">
                  <c:v>181</c:v>
                </c:pt>
                <c:pt idx="144">
                  <c:v>181</c:v>
                </c:pt>
                <c:pt idx="145">
                  <c:v>181</c:v>
                </c:pt>
                <c:pt idx="146">
                  <c:v>181</c:v>
                </c:pt>
                <c:pt idx="147">
                  <c:v>181</c:v>
                </c:pt>
                <c:pt idx="148">
                  <c:v>181</c:v>
                </c:pt>
                <c:pt idx="149">
                  <c:v>181</c:v>
                </c:pt>
                <c:pt idx="150">
                  <c:v>181</c:v>
                </c:pt>
                <c:pt idx="151">
                  <c:v>181</c:v>
                </c:pt>
                <c:pt idx="152">
                  <c:v>181</c:v>
                </c:pt>
                <c:pt idx="153">
                  <c:v>174.00300096278195</c:v>
                </c:pt>
                <c:pt idx="154">
                  <c:v>171.14065686749095</c:v>
                </c:pt>
                <c:pt idx="155">
                  <c:v>169.02030957673807</c:v>
                </c:pt>
                <c:pt idx="156">
                  <c:v>167.26546187303148</c:v>
                </c:pt>
                <c:pt idx="157">
                  <c:v>165.74026955749366</c:v>
                </c:pt>
                <c:pt idx="158">
                  <c:v>164.37709486798326</c:v>
                </c:pt>
                <c:pt idx="159">
                  <c:v>163.13639213279114</c:v>
                </c:pt>
              </c:numCache>
            </c:numRef>
          </c:yVal>
          <c:smooth val="0"/>
          <c:extLst>
            <c:ext xmlns:c16="http://schemas.microsoft.com/office/drawing/2014/chart" uri="{C3380CC4-5D6E-409C-BE32-E72D297353CC}">
              <c16:uniqueId val="{00000009-07C9-42DD-BF8E-B15F8F071BF1}"/>
            </c:ext>
          </c:extLst>
        </c:ser>
        <c:ser>
          <c:idx val="2"/>
          <c:order val="7"/>
          <c:tx>
            <c:v>Roll period = 2 x Wave enc. period</c:v>
          </c:tx>
          <c:spPr>
            <a:ln w="25400" cap="rnd">
              <a:solidFill>
                <a:srgbClr val="FF0000"/>
              </a:solidFill>
              <a:prstDash val="sysDash"/>
              <a:round/>
            </a:ln>
            <a:effectLst/>
          </c:spPr>
          <c:marker>
            <c:symbol val="none"/>
          </c:marker>
          <c:xVal>
            <c:numRef>
              <c:f>Calculations!$A$43:$A$202</c:f>
              <c:numCache>
                <c:formatCode>0.0</c:formatCode>
                <c:ptCount val="160"/>
                <c:pt idx="0" formatCode="General">
                  <c:v>0</c:v>
                </c:pt>
                <c:pt idx="1">
                  <c:v>0.15625</c:v>
                </c:pt>
                <c:pt idx="2">
                  <c:v>0.3125</c:v>
                </c:pt>
                <c:pt idx="3">
                  <c:v>0.46875</c:v>
                </c:pt>
                <c:pt idx="4">
                  <c:v>0.625</c:v>
                </c:pt>
                <c:pt idx="5">
                  <c:v>0.78125</c:v>
                </c:pt>
                <c:pt idx="6">
                  <c:v>0.9375</c:v>
                </c:pt>
                <c:pt idx="7">
                  <c:v>1.09375</c:v>
                </c:pt>
                <c:pt idx="8">
                  <c:v>1.25</c:v>
                </c:pt>
                <c:pt idx="9">
                  <c:v>1.40625</c:v>
                </c:pt>
                <c:pt idx="10">
                  <c:v>1.5625</c:v>
                </c:pt>
                <c:pt idx="11">
                  <c:v>1.71875</c:v>
                </c:pt>
                <c:pt idx="12">
                  <c:v>1.875</c:v>
                </c:pt>
                <c:pt idx="13">
                  <c:v>2.03125</c:v>
                </c:pt>
                <c:pt idx="14">
                  <c:v>2.1875</c:v>
                </c:pt>
                <c:pt idx="15">
                  <c:v>2.34375</c:v>
                </c:pt>
                <c:pt idx="16">
                  <c:v>2.5</c:v>
                </c:pt>
                <c:pt idx="17">
                  <c:v>2.65625</c:v>
                </c:pt>
                <c:pt idx="18">
                  <c:v>2.8125</c:v>
                </c:pt>
                <c:pt idx="19">
                  <c:v>2.96875</c:v>
                </c:pt>
                <c:pt idx="20">
                  <c:v>3.125</c:v>
                </c:pt>
                <c:pt idx="21">
                  <c:v>3.28125</c:v>
                </c:pt>
                <c:pt idx="22">
                  <c:v>3.4375</c:v>
                </c:pt>
                <c:pt idx="23">
                  <c:v>3.59375</c:v>
                </c:pt>
                <c:pt idx="24">
                  <c:v>3.75</c:v>
                </c:pt>
                <c:pt idx="25">
                  <c:v>3.90625</c:v>
                </c:pt>
                <c:pt idx="26">
                  <c:v>4.0625</c:v>
                </c:pt>
                <c:pt idx="27">
                  <c:v>4.21875</c:v>
                </c:pt>
                <c:pt idx="28">
                  <c:v>4.375</c:v>
                </c:pt>
                <c:pt idx="29">
                  <c:v>4.53125</c:v>
                </c:pt>
                <c:pt idx="30">
                  <c:v>4.6875</c:v>
                </c:pt>
                <c:pt idx="31">
                  <c:v>4.84375</c:v>
                </c:pt>
                <c:pt idx="32">
                  <c:v>5</c:v>
                </c:pt>
                <c:pt idx="33">
                  <c:v>5.15625</c:v>
                </c:pt>
                <c:pt idx="34">
                  <c:v>5.3125</c:v>
                </c:pt>
                <c:pt idx="35">
                  <c:v>5.46875</c:v>
                </c:pt>
                <c:pt idx="36">
                  <c:v>5.625</c:v>
                </c:pt>
                <c:pt idx="37">
                  <c:v>5.78125</c:v>
                </c:pt>
                <c:pt idx="38">
                  <c:v>5.9375</c:v>
                </c:pt>
                <c:pt idx="39">
                  <c:v>6.09375</c:v>
                </c:pt>
                <c:pt idx="40">
                  <c:v>6.25</c:v>
                </c:pt>
                <c:pt idx="41">
                  <c:v>6.40625</c:v>
                </c:pt>
                <c:pt idx="42">
                  <c:v>6.5625</c:v>
                </c:pt>
                <c:pt idx="43">
                  <c:v>6.71875</c:v>
                </c:pt>
                <c:pt idx="44">
                  <c:v>6.875</c:v>
                </c:pt>
                <c:pt idx="45">
                  <c:v>7.03125</c:v>
                </c:pt>
                <c:pt idx="46">
                  <c:v>7.1875</c:v>
                </c:pt>
                <c:pt idx="47">
                  <c:v>7.34375</c:v>
                </c:pt>
                <c:pt idx="48">
                  <c:v>7.5</c:v>
                </c:pt>
                <c:pt idx="49">
                  <c:v>7.65625</c:v>
                </c:pt>
                <c:pt idx="50">
                  <c:v>7.8125</c:v>
                </c:pt>
                <c:pt idx="51">
                  <c:v>7.96875</c:v>
                </c:pt>
                <c:pt idx="52">
                  <c:v>8.125</c:v>
                </c:pt>
                <c:pt idx="53">
                  <c:v>8.28125</c:v>
                </c:pt>
                <c:pt idx="54">
                  <c:v>8.4375</c:v>
                </c:pt>
                <c:pt idx="55">
                  <c:v>8.59375</c:v>
                </c:pt>
                <c:pt idx="56">
                  <c:v>8.75</c:v>
                </c:pt>
                <c:pt idx="57">
                  <c:v>8.90625</c:v>
                </c:pt>
                <c:pt idx="58">
                  <c:v>9.0625</c:v>
                </c:pt>
                <c:pt idx="59">
                  <c:v>9.21875</c:v>
                </c:pt>
                <c:pt idx="60">
                  <c:v>9.375</c:v>
                </c:pt>
                <c:pt idx="61">
                  <c:v>9.53125</c:v>
                </c:pt>
                <c:pt idx="62">
                  <c:v>9.6875</c:v>
                </c:pt>
                <c:pt idx="63">
                  <c:v>9.84375</c:v>
                </c:pt>
                <c:pt idx="64">
                  <c:v>10</c:v>
                </c:pt>
                <c:pt idx="65">
                  <c:v>10.15625</c:v>
                </c:pt>
                <c:pt idx="66">
                  <c:v>10.3125</c:v>
                </c:pt>
                <c:pt idx="67">
                  <c:v>10.46875</c:v>
                </c:pt>
                <c:pt idx="68">
                  <c:v>10.625</c:v>
                </c:pt>
                <c:pt idx="69">
                  <c:v>10.78125</c:v>
                </c:pt>
                <c:pt idx="70">
                  <c:v>10.9375</c:v>
                </c:pt>
                <c:pt idx="71">
                  <c:v>11.09375</c:v>
                </c:pt>
                <c:pt idx="72">
                  <c:v>11.25</c:v>
                </c:pt>
                <c:pt idx="73">
                  <c:v>11.40625</c:v>
                </c:pt>
                <c:pt idx="74">
                  <c:v>11.5625</c:v>
                </c:pt>
                <c:pt idx="75">
                  <c:v>11.71875</c:v>
                </c:pt>
                <c:pt idx="76">
                  <c:v>11.875</c:v>
                </c:pt>
                <c:pt idx="77">
                  <c:v>12.03125</c:v>
                </c:pt>
                <c:pt idx="78">
                  <c:v>12.1875</c:v>
                </c:pt>
                <c:pt idx="79">
                  <c:v>12.34375</c:v>
                </c:pt>
                <c:pt idx="80">
                  <c:v>12.5</c:v>
                </c:pt>
                <c:pt idx="81">
                  <c:v>12.65625</c:v>
                </c:pt>
                <c:pt idx="82">
                  <c:v>12.8125</c:v>
                </c:pt>
                <c:pt idx="83">
                  <c:v>12.96875</c:v>
                </c:pt>
                <c:pt idx="84">
                  <c:v>13.125</c:v>
                </c:pt>
                <c:pt idx="85">
                  <c:v>13.28125</c:v>
                </c:pt>
                <c:pt idx="86">
                  <c:v>13.4375</c:v>
                </c:pt>
                <c:pt idx="87">
                  <c:v>13.59375</c:v>
                </c:pt>
                <c:pt idx="88">
                  <c:v>13.75</c:v>
                </c:pt>
                <c:pt idx="89">
                  <c:v>13.90625</c:v>
                </c:pt>
                <c:pt idx="90">
                  <c:v>14.0625</c:v>
                </c:pt>
                <c:pt idx="91">
                  <c:v>14.21875</c:v>
                </c:pt>
                <c:pt idx="92">
                  <c:v>14.375</c:v>
                </c:pt>
                <c:pt idx="93">
                  <c:v>14.53125</c:v>
                </c:pt>
                <c:pt idx="94">
                  <c:v>14.6875</c:v>
                </c:pt>
                <c:pt idx="95">
                  <c:v>14.84375</c:v>
                </c:pt>
                <c:pt idx="96">
                  <c:v>15</c:v>
                </c:pt>
                <c:pt idx="97">
                  <c:v>15.15625</c:v>
                </c:pt>
                <c:pt idx="98">
                  <c:v>15.3125</c:v>
                </c:pt>
                <c:pt idx="99">
                  <c:v>15.46875</c:v>
                </c:pt>
                <c:pt idx="100">
                  <c:v>15.625</c:v>
                </c:pt>
                <c:pt idx="101">
                  <c:v>15.78125</c:v>
                </c:pt>
                <c:pt idx="102">
                  <c:v>15.9375</c:v>
                </c:pt>
                <c:pt idx="103">
                  <c:v>16.09375</c:v>
                </c:pt>
                <c:pt idx="104">
                  <c:v>16.25</c:v>
                </c:pt>
                <c:pt idx="105">
                  <c:v>16.40625</c:v>
                </c:pt>
                <c:pt idx="106">
                  <c:v>16.5625</c:v>
                </c:pt>
                <c:pt idx="107">
                  <c:v>16.71875</c:v>
                </c:pt>
                <c:pt idx="108">
                  <c:v>16.875</c:v>
                </c:pt>
                <c:pt idx="109">
                  <c:v>17.03125</c:v>
                </c:pt>
                <c:pt idx="110">
                  <c:v>17.1875</c:v>
                </c:pt>
                <c:pt idx="111">
                  <c:v>17.34375</c:v>
                </c:pt>
                <c:pt idx="112">
                  <c:v>17.5</c:v>
                </c:pt>
                <c:pt idx="113">
                  <c:v>17.65625</c:v>
                </c:pt>
                <c:pt idx="114">
                  <c:v>17.8125</c:v>
                </c:pt>
                <c:pt idx="115">
                  <c:v>17.96875</c:v>
                </c:pt>
                <c:pt idx="116">
                  <c:v>18.125</c:v>
                </c:pt>
                <c:pt idx="117">
                  <c:v>18.28125</c:v>
                </c:pt>
                <c:pt idx="118">
                  <c:v>18.4375</c:v>
                </c:pt>
                <c:pt idx="119">
                  <c:v>18.59375</c:v>
                </c:pt>
                <c:pt idx="120">
                  <c:v>18.75</c:v>
                </c:pt>
                <c:pt idx="121">
                  <c:v>18.90625</c:v>
                </c:pt>
                <c:pt idx="122">
                  <c:v>19.0625</c:v>
                </c:pt>
                <c:pt idx="123">
                  <c:v>19.21875</c:v>
                </c:pt>
                <c:pt idx="124">
                  <c:v>19.375</c:v>
                </c:pt>
                <c:pt idx="125">
                  <c:v>19.53125</c:v>
                </c:pt>
                <c:pt idx="126">
                  <c:v>19.6875</c:v>
                </c:pt>
                <c:pt idx="127">
                  <c:v>19.84375</c:v>
                </c:pt>
                <c:pt idx="128">
                  <c:v>20</c:v>
                </c:pt>
                <c:pt idx="129">
                  <c:v>20.15625</c:v>
                </c:pt>
                <c:pt idx="130">
                  <c:v>20.3125</c:v>
                </c:pt>
                <c:pt idx="131">
                  <c:v>20.46875</c:v>
                </c:pt>
                <c:pt idx="132">
                  <c:v>20.625</c:v>
                </c:pt>
                <c:pt idx="133">
                  <c:v>20.78125</c:v>
                </c:pt>
                <c:pt idx="134">
                  <c:v>20.9375</c:v>
                </c:pt>
                <c:pt idx="135">
                  <c:v>21.09375</c:v>
                </c:pt>
                <c:pt idx="136">
                  <c:v>21.25</c:v>
                </c:pt>
                <c:pt idx="137">
                  <c:v>21.40625</c:v>
                </c:pt>
                <c:pt idx="138">
                  <c:v>21.5625</c:v>
                </c:pt>
                <c:pt idx="139">
                  <c:v>21.71875</c:v>
                </c:pt>
                <c:pt idx="140">
                  <c:v>21.875</c:v>
                </c:pt>
                <c:pt idx="141">
                  <c:v>22.03125</c:v>
                </c:pt>
                <c:pt idx="142">
                  <c:v>22.1875</c:v>
                </c:pt>
                <c:pt idx="143">
                  <c:v>22.34375</c:v>
                </c:pt>
                <c:pt idx="144">
                  <c:v>22.5</c:v>
                </c:pt>
                <c:pt idx="145">
                  <c:v>22.65625</c:v>
                </c:pt>
                <c:pt idx="146">
                  <c:v>22.8125</c:v>
                </c:pt>
                <c:pt idx="147">
                  <c:v>22.96875</c:v>
                </c:pt>
                <c:pt idx="148">
                  <c:v>23.125</c:v>
                </c:pt>
                <c:pt idx="149">
                  <c:v>23.28125</c:v>
                </c:pt>
                <c:pt idx="150">
                  <c:v>23.4375</c:v>
                </c:pt>
                <c:pt idx="151">
                  <c:v>23.59375</c:v>
                </c:pt>
                <c:pt idx="152">
                  <c:v>23.75</c:v>
                </c:pt>
                <c:pt idx="153">
                  <c:v>23.90625</c:v>
                </c:pt>
                <c:pt idx="154">
                  <c:v>24.0625</c:v>
                </c:pt>
                <c:pt idx="155">
                  <c:v>24.21875</c:v>
                </c:pt>
                <c:pt idx="156">
                  <c:v>24.375</c:v>
                </c:pt>
                <c:pt idx="157">
                  <c:v>24.53125</c:v>
                </c:pt>
                <c:pt idx="158">
                  <c:v>24.6875</c:v>
                </c:pt>
                <c:pt idx="159">
                  <c:v>24.84375</c:v>
                </c:pt>
              </c:numCache>
            </c:numRef>
          </c:xVal>
          <c:yVal>
            <c:numRef>
              <c:f>Calculations!$D$43:$D$202</c:f>
              <c:numCache>
                <c:formatCode>0</c:formatCode>
                <c:ptCount val="160"/>
                <c:pt idx="0">
                  <c:v>181</c:v>
                </c:pt>
                <c:pt idx="1">
                  <c:v>181</c:v>
                </c:pt>
                <c:pt idx="2">
                  <c:v>181</c:v>
                </c:pt>
                <c:pt idx="3">
                  <c:v>181</c:v>
                </c:pt>
                <c:pt idx="4">
                  <c:v>181</c:v>
                </c:pt>
                <c:pt idx="5">
                  <c:v>181</c:v>
                </c:pt>
                <c:pt idx="6">
                  <c:v>181</c:v>
                </c:pt>
                <c:pt idx="7">
                  <c:v>181</c:v>
                </c:pt>
                <c:pt idx="8">
                  <c:v>181</c:v>
                </c:pt>
                <c:pt idx="9">
                  <c:v>181</c:v>
                </c:pt>
                <c:pt idx="10">
                  <c:v>181</c:v>
                </c:pt>
                <c:pt idx="11">
                  <c:v>181</c:v>
                </c:pt>
                <c:pt idx="12">
                  <c:v>181</c:v>
                </c:pt>
                <c:pt idx="13">
                  <c:v>181</c:v>
                </c:pt>
                <c:pt idx="14">
                  <c:v>181</c:v>
                </c:pt>
                <c:pt idx="15">
                  <c:v>181</c:v>
                </c:pt>
                <c:pt idx="16">
                  <c:v>181</c:v>
                </c:pt>
                <c:pt idx="17">
                  <c:v>181</c:v>
                </c:pt>
                <c:pt idx="18">
                  <c:v>181</c:v>
                </c:pt>
                <c:pt idx="19">
                  <c:v>181</c:v>
                </c:pt>
                <c:pt idx="20">
                  <c:v>181</c:v>
                </c:pt>
                <c:pt idx="21">
                  <c:v>181</c:v>
                </c:pt>
                <c:pt idx="22">
                  <c:v>181</c:v>
                </c:pt>
                <c:pt idx="23">
                  <c:v>181</c:v>
                </c:pt>
                <c:pt idx="24">
                  <c:v>181</c:v>
                </c:pt>
                <c:pt idx="25">
                  <c:v>181</c:v>
                </c:pt>
                <c:pt idx="26">
                  <c:v>181</c:v>
                </c:pt>
                <c:pt idx="27">
                  <c:v>181</c:v>
                </c:pt>
                <c:pt idx="28">
                  <c:v>181</c:v>
                </c:pt>
                <c:pt idx="29">
                  <c:v>181</c:v>
                </c:pt>
                <c:pt idx="30">
                  <c:v>181</c:v>
                </c:pt>
                <c:pt idx="31">
                  <c:v>181</c:v>
                </c:pt>
                <c:pt idx="32">
                  <c:v>181</c:v>
                </c:pt>
                <c:pt idx="33">
                  <c:v>181</c:v>
                </c:pt>
                <c:pt idx="34">
                  <c:v>181</c:v>
                </c:pt>
                <c:pt idx="35">
                  <c:v>181</c:v>
                </c:pt>
                <c:pt idx="36">
                  <c:v>181</c:v>
                </c:pt>
                <c:pt idx="37">
                  <c:v>181</c:v>
                </c:pt>
                <c:pt idx="38">
                  <c:v>181</c:v>
                </c:pt>
                <c:pt idx="39">
                  <c:v>181</c:v>
                </c:pt>
                <c:pt idx="40">
                  <c:v>181</c:v>
                </c:pt>
                <c:pt idx="41">
                  <c:v>181</c:v>
                </c:pt>
                <c:pt idx="42">
                  <c:v>181</c:v>
                </c:pt>
                <c:pt idx="43">
                  <c:v>181</c:v>
                </c:pt>
                <c:pt idx="44">
                  <c:v>181</c:v>
                </c:pt>
                <c:pt idx="45">
                  <c:v>181</c:v>
                </c:pt>
                <c:pt idx="46">
                  <c:v>181</c:v>
                </c:pt>
                <c:pt idx="47">
                  <c:v>181</c:v>
                </c:pt>
                <c:pt idx="48">
                  <c:v>181</c:v>
                </c:pt>
                <c:pt idx="49">
                  <c:v>181</c:v>
                </c:pt>
                <c:pt idx="50">
                  <c:v>181</c:v>
                </c:pt>
                <c:pt idx="51">
                  <c:v>181</c:v>
                </c:pt>
                <c:pt idx="52">
                  <c:v>181</c:v>
                </c:pt>
                <c:pt idx="53">
                  <c:v>181</c:v>
                </c:pt>
                <c:pt idx="54">
                  <c:v>181</c:v>
                </c:pt>
                <c:pt idx="55">
                  <c:v>181</c:v>
                </c:pt>
                <c:pt idx="56">
                  <c:v>181</c:v>
                </c:pt>
                <c:pt idx="57">
                  <c:v>181</c:v>
                </c:pt>
                <c:pt idx="58">
                  <c:v>181</c:v>
                </c:pt>
                <c:pt idx="59">
                  <c:v>181</c:v>
                </c:pt>
                <c:pt idx="60">
                  <c:v>181</c:v>
                </c:pt>
                <c:pt idx="61">
                  <c:v>181</c:v>
                </c:pt>
                <c:pt idx="62">
                  <c:v>181</c:v>
                </c:pt>
                <c:pt idx="63">
                  <c:v>175.53237350042519</c:v>
                </c:pt>
                <c:pt idx="64">
                  <c:v>168.92720986643624</c:v>
                </c:pt>
                <c:pt idx="65">
                  <c:v>165.07988941644777</c:v>
                </c:pt>
                <c:pt idx="66">
                  <c:v>162.10944802726314</c:v>
                </c:pt>
                <c:pt idx="67">
                  <c:v>159.62622152029832</c:v>
                </c:pt>
                <c:pt idx="68">
                  <c:v>157.46648319107601</c:v>
                </c:pt>
                <c:pt idx="69">
                  <c:v>155.54257965810129</c:v>
                </c:pt>
                <c:pt idx="70">
                  <c:v>153.80090656321741</c:v>
                </c:pt>
                <c:pt idx="71">
                  <c:v>152.20575484356675</c:v>
                </c:pt>
                <c:pt idx="72">
                  <c:v>150.73186622500853</c:v>
                </c:pt>
                <c:pt idx="73">
                  <c:v>149.36056181402327</c:v>
                </c:pt>
                <c:pt idx="74">
                  <c:v>148.07754554801602</c:v>
                </c:pt>
                <c:pt idx="75">
                  <c:v>146.87157268914152</c:v>
                </c:pt>
                <c:pt idx="76">
                  <c:v>145.73359952724348</c:v>
                </c:pt>
                <c:pt idx="77">
                  <c:v>144.65621699451358</c:v>
                </c:pt>
                <c:pt idx="78">
                  <c:v>143.63326000510153</c:v>
                </c:pt>
                <c:pt idx="79">
                  <c:v>142.6595299749159</c:v>
                </c:pt>
                <c:pt idx="80">
                  <c:v>141.73059273196247</c:v>
                </c:pt>
                <c:pt idx="81">
                  <c:v>140.8426281137653</c:v>
                </c:pt>
                <c:pt idx="82">
                  <c:v>139.99231589769383</c:v>
                </c:pt>
                <c:pt idx="83">
                  <c:v>139.17674783613566</c:v>
                </c:pt>
                <c:pt idx="84">
                  <c:v>138.39335881373117</c:v>
                </c:pt>
                <c:pt idx="85">
                  <c:v>137.63987225465516</c:v>
                </c:pt>
                <c:pt idx="86">
                  <c:v>136.91425631408299</c:v>
                </c:pt>
                <c:pt idx="87">
                  <c:v>136.21468834499271</c:v>
                </c:pt>
                <c:pt idx="88">
                  <c:v>135.5395257954489</c:v>
                </c:pt>
                <c:pt idx="89">
                  <c:v>134.88728216029085</c:v>
                </c:pt>
                <c:pt idx="90">
                  <c:v>134.25660694737809</c:v>
                </c:pt>
                <c:pt idx="91">
                  <c:v>133.64626886321574</c:v>
                </c:pt>
                <c:pt idx="92">
                  <c:v>133.05514160319504</c:v>
                </c:pt>
                <c:pt idx="93">
                  <c:v>132.48219176634817</c:v>
                </c:pt>
                <c:pt idx="94">
                  <c:v>131.92646851616567</c:v>
                </c:pt>
                <c:pt idx="95">
                  <c:v>131.38709468655961</c:v>
                </c:pt>
                <c:pt idx="96">
                  <c:v>130.86325909177089</c:v>
                </c:pt>
                <c:pt idx="97">
                  <c:v>130.35420984542449</c:v>
                </c:pt>
                <c:pt idx="98">
                  <c:v>129.85924853030576</c:v>
                </c:pt>
                <c:pt idx="99">
                  <c:v>129.37772508915984</c:v>
                </c:pt>
                <c:pt idx="100">
                  <c:v>128.90903332967483</c:v>
                </c:pt>
                <c:pt idx="101">
                  <c:v>128.45260695512897</c:v>
                </c:pt>
                <c:pt idx="102">
                  <c:v>128.0079160469553</c:v>
                </c:pt>
                <c:pt idx="103">
                  <c:v>127.57446393746709</c:v>
                </c:pt>
                <c:pt idx="104">
                  <c:v>127.15178442077541</c:v>
                </c:pt>
                <c:pt idx="105">
                  <c:v>126.73943925796215</c:v>
                </c:pt>
                <c:pt idx="106">
                  <c:v>126.33701593919987</c:v>
                </c:pt>
                <c:pt idx="107">
                  <c:v>125.94412567100633</c:v>
                </c:pt>
                <c:pt idx="108">
                  <c:v>125.5604015613992</c:v>
                </c:pt>
                <c:pt idx="109">
                  <c:v>125.18549697954845</c:v>
                </c:pt>
                <c:pt idx="110">
                  <c:v>124.81908406974355</c:v>
                </c:pt>
                <c:pt idx="111">
                  <c:v>124.46085240221018</c:v>
                </c:pt>
                <c:pt idx="112">
                  <c:v>124.11050774561268</c:v>
                </c:pt>
                <c:pt idx="113">
                  <c:v>123.76777094803579</c:v>
                </c:pt>
                <c:pt idx="114">
                  <c:v>123.43237691490928</c:v>
                </c:pt>
                <c:pt idx="115">
                  <c:v>123.10407367376919</c:v>
                </c:pt>
                <c:pt idx="116">
                  <c:v>122.78262151697719</c:v>
                </c:pt>
                <c:pt idx="117">
                  <c:v>122.46779221457929</c:v>
                </c:pt>
                <c:pt idx="118">
                  <c:v>122.15936829039836</c:v>
                </c:pt>
                <c:pt idx="119">
                  <c:v>121.85714235524895</c:v>
                </c:pt>
                <c:pt idx="120">
                  <c:v>121.56091649185215</c:v>
                </c:pt>
                <c:pt idx="121">
                  <c:v>121.27050168662834</c:v>
                </c:pt>
                <c:pt idx="122">
                  <c:v>120.98571730407085</c:v>
                </c:pt>
                <c:pt idx="123">
                  <c:v>120.70639059986362</c:v>
                </c:pt>
                <c:pt idx="124">
                  <c:v>120.43235626930893</c:v>
                </c:pt>
                <c:pt idx="125">
                  <c:v>120.1634560279868</c:v>
                </c:pt>
                <c:pt idx="126">
                  <c:v>119.89953822188146</c:v>
                </c:pt>
                <c:pt idx="127">
                  <c:v>119.64045746448629</c:v>
                </c:pt>
                <c:pt idx="128">
                  <c:v>119.38607429864473</c:v>
                </c:pt>
                <c:pt idx="129">
                  <c:v>119.13625488110181</c:v>
                </c:pt>
                <c:pt idx="130">
                  <c:v>118.89087068793484</c:v>
                </c:pt>
                <c:pt idx="131">
                  <c:v>118.64979823920406</c:v>
                </c:pt>
                <c:pt idx="132">
                  <c:v>118.41291884131832</c:v>
                </c:pt>
                <c:pt idx="133">
                  <c:v>118.18011834574767</c:v>
                </c:pt>
                <c:pt idx="134">
                  <c:v>117.9512869228392</c:v>
                </c:pt>
                <c:pt idx="135">
                  <c:v>117.72631884960165</c:v>
                </c:pt>
                <c:pt idx="136">
                  <c:v>117.50511231042493</c:v>
                </c:pt>
                <c:pt idx="137">
                  <c:v>117.28756920978927</c:v>
                </c:pt>
                <c:pt idx="138">
                  <c:v>117.07359499609933</c:v>
                </c:pt>
                <c:pt idx="139">
                  <c:v>116.86309849585211</c:v>
                </c:pt>
                <c:pt idx="140">
                  <c:v>116.65599175741207</c:v>
                </c:pt>
                <c:pt idx="141">
                  <c:v>116.4521899037273</c:v>
                </c:pt>
                <c:pt idx="142">
                  <c:v>116.25161099337417</c:v>
                </c:pt>
                <c:pt idx="143">
                  <c:v>116.05417588936686</c:v>
                </c:pt>
                <c:pt idx="144">
                  <c:v>115.85980813521235</c:v>
                </c:pt>
                <c:pt idx="145">
                  <c:v>115.66843383773288</c:v>
                </c:pt>
                <c:pt idx="146">
                  <c:v>115.47998155621333</c:v>
                </c:pt>
                <c:pt idx="147">
                  <c:v>115.29438219746591</c:v>
                </c:pt>
                <c:pt idx="148">
                  <c:v>115.11156891643436</c:v>
                </c:pt>
                <c:pt idx="149">
                  <c:v>114.93147702198871</c:v>
                </c:pt>
                <c:pt idx="150">
                  <c:v>114.75404388758606</c:v>
                </c:pt>
                <c:pt idx="151">
                  <c:v>114.57920886649829</c:v>
                </c:pt>
                <c:pt idx="152">
                  <c:v>114.40691321132695</c:v>
                </c:pt>
                <c:pt idx="153">
                  <c:v>114.23709999754745</c:v>
                </c:pt>
                <c:pt idx="154">
                  <c:v>114.06971405084131</c:v>
                </c:pt>
                <c:pt idx="155">
                  <c:v>113.90470187799276</c:v>
                </c:pt>
                <c:pt idx="156">
                  <c:v>113.74201160114136</c:v>
                </c:pt>
                <c:pt idx="157">
                  <c:v>113.5815928951961</c:v>
                </c:pt>
                <c:pt idx="158">
                  <c:v>113.42339692822989</c:v>
                </c:pt>
                <c:pt idx="159">
                  <c:v>113.26737630468538</c:v>
                </c:pt>
              </c:numCache>
            </c:numRef>
          </c:yVal>
          <c:smooth val="0"/>
          <c:extLst>
            <c:ext xmlns:c16="http://schemas.microsoft.com/office/drawing/2014/chart" uri="{C3380CC4-5D6E-409C-BE32-E72D297353CC}">
              <c16:uniqueId val="{0000000A-07C9-42DD-BF8E-B15F8F071BF1}"/>
            </c:ext>
          </c:extLst>
        </c:ser>
        <c:ser>
          <c:idx val="24"/>
          <c:order val="8"/>
          <c:tx>
            <c:strRef>
              <c:f>'Overview (dark mode)'!$D$25</c:f>
              <c:strCache>
                <c:ptCount val="1"/>
                <c:pt idx="0">
                  <c:v>Outside roll risk areas</c:v>
                </c:pt>
              </c:strCache>
            </c:strRef>
          </c:tx>
          <c:spPr>
            <a:ln w="25400" cap="rnd">
              <a:noFill/>
              <a:round/>
            </a:ln>
            <a:effectLst/>
          </c:spPr>
          <c:marker>
            <c:symbol val="circle"/>
            <c:size val="14"/>
            <c:spPr>
              <a:solidFill>
                <a:srgbClr val="92D050"/>
              </a:solidFill>
              <a:ln w="25400">
                <a:solidFill>
                  <a:schemeClr val="tx1"/>
                </a:solidFill>
              </a:ln>
              <a:effectLst/>
            </c:spPr>
          </c:marker>
          <c:dLbls>
            <c:spPr>
              <a:solidFill>
                <a:schemeClr val="bg2">
                  <a:lumMod val="25000"/>
                </a:schemeClr>
              </a:solidFill>
              <a:ln>
                <a:solidFill>
                  <a:schemeClr val="bg1"/>
                </a:solidFill>
              </a:ln>
              <a:effectLst/>
            </c:spPr>
            <c:txPr>
              <a:bodyPr rot="0" spcFirstLastPara="1" vertOverflow="ellipsis" vert="horz" wrap="square" anchor="ctr" anchorCtr="1"/>
              <a:lstStyle/>
              <a:p>
                <a:pPr>
                  <a:defRPr sz="1050" b="0" i="0" u="none" strike="noStrike" kern="1200" baseline="0">
                    <a:solidFill>
                      <a:schemeClr val="bg1"/>
                    </a:solidFill>
                    <a:latin typeface="+mn-lt"/>
                    <a:ea typeface="+mn-ea"/>
                    <a:cs typeface="+mn-cs"/>
                  </a:defRPr>
                </a:pPr>
                <a:endParaRPr lang="en-US"/>
              </a:p>
            </c:txPr>
            <c:dLblPos val="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'Overview (dark mode)'!$B$25</c:f>
              <c:numCache>
                <c:formatCode>General</c:formatCode>
                <c:ptCount val="1"/>
                <c:pt idx="0">
                  <c:v>10</c:v>
                </c:pt>
              </c:numCache>
            </c:numRef>
          </c:xVal>
          <c:yVal>
            <c:numRef>
              <c:f>'Overview (dark mode)'!$C$25</c:f>
              <c:numCache>
                <c:formatCode>General</c:formatCode>
                <c:ptCount val="1"/>
                <c:pt idx="0">
                  <c:v>29.999999999999993</c:v>
                </c:pt>
              </c:numCache>
            </c:numRef>
          </c:yVal>
          <c:smooth val="0"/>
          <c:extLst>
            <c:ext xmlns:c16="http://schemas.microsoft.com/office/drawing/2014/chart" uri="{C3380CC4-5D6E-409C-BE32-E72D297353CC}">
              <c16:uniqueId val="{0000000B-07C9-42DD-BF8E-B15F8F071BF1}"/>
            </c:ext>
          </c:extLst>
        </c:ser>
        <c:ser>
          <c:idx val="23"/>
          <c:order val="9"/>
          <c:tx>
            <c:strRef>
              <c:f>'Overview (dark mode)'!$D$23</c:f>
              <c:strCache>
                <c:ptCount val="1"/>
                <c:pt idx="0">
                  <c:v>Within risk area, parametric roll </c:v>
                </c:pt>
              </c:strCache>
            </c:strRef>
          </c:tx>
          <c:spPr>
            <a:ln w="25400" cap="rnd">
              <a:noFill/>
              <a:round/>
            </a:ln>
            <a:effectLst/>
          </c:spPr>
          <c:marker>
            <c:symbol val="triangle"/>
            <c:size val="14"/>
            <c:spPr>
              <a:solidFill>
                <a:srgbClr val="FF0000"/>
              </a:solidFill>
              <a:ln w="25400">
                <a:solidFill>
                  <a:schemeClr val="tx1"/>
                </a:solidFill>
              </a:ln>
              <a:effectLst/>
            </c:spPr>
          </c:marker>
          <c:dLbls>
            <c:spPr>
              <a:solidFill>
                <a:schemeClr val="bg2">
                  <a:lumMod val="25000"/>
                </a:schemeClr>
              </a:solidFill>
              <a:ln>
                <a:solidFill>
                  <a:schemeClr val="bg1"/>
                </a:solidFill>
              </a:ln>
              <a:effectLst/>
            </c:spPr>
            <c:txPr>
              <a:bodyPr rot="0" spcFirstLastPara="1" vertOverflow="ellipsis" vert="horz" wrap="square" anchor="ctr" anchorCtr="1"/>
              <a:lstStyle/>
              <a:p>
                <a:pPr>
                  <a:defRPr sz="1050" b="0" i="0" u="none" strike="noStrike" kern="1200" baseline="0">
                    <a:solidFill>
                      <a:schemeClr val="bg1"/>
                    </a:solidFill>
                    <a:latin typeface="+mn-lt"/>
                    <a:ea typeface="+mn-ea"/>
                    <a:cs typeface="+mn-cs"/>
                  </a:defRPr>
                </a:pPr>
                <a:endParaRPr lang="en-US"/>
              </a:p>
            </c:txPr>
            <c:dLblPos val="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'Overview (dark mode)'!$B$23</c:f>
              <c:numCache>
                <c:formatCode>General</c:formatCode>
                <c:ptCount val="1"/>
                <c:pt idx="0">
                  <c:v>#N/A</c:v>
                </c:pt>
              </c:numCache>
            </c:numRef>
          </c:xVal>
          <c:yVal>
            <c:numRef>
              <c:f>'Overview (dark mode)'!$C$23</c:f>
              <c:numCache>
                <c:formatCode>General</c:formatCode>
                <c:ptCount val="1"/>
                <c:pt idx="0">
                  <c:v>#N/A</c:v>
                </c:pt>
              </c:numCache>
            </c:numRef>
          </c:yVal>
          <c:smooth val="0"/>
          <c:extLst>
            <c:ext xmlns:c16="http://schemas.microsoft.com/office/drawing/2014/chart" uri="{C3380CC4-5D6E-409C-BE32-E72D297353CC}">
              <c16:uniqueId val="{0000000C-07C9-42DD-BF8E-B15F8F071BF1}"/>
            </c:ext>
          </c:extLst>
        </c:ser>
        <c:ser>
          <c:idx val="6"/>
          <c:order val="10"/>
          <c:tx>
            <c:strRef>
              <c:f>'Overview (dark mode)'!$D$24</c:f>
              <c:strCache>
                <c:ptCount val="1"/>
                <c:pt idx="0">
                  <c:v>Within risk area, resonant roll </c:v>
                </c:pt>
              </c:strCache>
            </c:strRef>
          </c:tx>
          <c:spPr>
            <a:ln w="19050" cap="rnd">
              <a:noFill/>
              <a:round/>
            </a:ln>
            <a:effectLst/>
          </c:spPr>
          <c:marker>
            <c:symbol val="triangle"/>
            <c:size val="14"/>
            <c:spPr>
              <a:solidFill>
                <a:schemeClr val="accent2"/>
              </a:solidFill>
              <a:ln w="25400">
                <a:solidFill>
                  <a:schemeClr val="tx1"/>
                </a:solidFill>
              </a:ln>
              <a:effectLst/>
            </c:spPr>
          </c:marker>
          <c:dLbls>
            <c:spPr>
              <a:solidFill>
                <a:schemeClr val="bg2">
                  <a:lumMod val="25000"/>
                </a:schemeClr>
              </a:solidFill>
              <a:ln>
                <a:solidFill>
                  <a:schemeClr val="bg1"/>
                </a:solidFill>
              </a:ln>
              <a:effectLst/>
            </c:spPr>
            <c:txPr>
              <a:bodyPr rot="0" spcFirstLastPara="1" vertOverflow="ellipsis" vert="horz" wrap="square" lIns="38100" tIns="19050" rIns="38100" bIns="19050" anchor="ctr" anchorCtr="1">
                <a:spAutoFit/>
              </a:bodyPr>
              <a:lstStyle/>
              <a:p>
                <a:pPr>
                  <a:defRPr sz="1050" b="0" i="0" u="none" strike="noStrike" kern="1200" baseline="0">
                    <a:solidFill>
                      <a:schemeClr val="bg1"/>
                    </a:solidFill>
                    <a:latin typeface="+mn-lt"/>
                    <a:ea typeface="+mn-ea"/>
                    <a:cs typeface="+mn-cs"/>
                  </a:defRPr>
                </a:pPr>
                <a:endParaRPr lang="en-US"/>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'Overview (dark mode)'!$B$24</c:f>
              <c:numCache>
                <c:formatCode>General</c:formatCode>
                <c:ptCount val="1"/>
                <c:pt idx="0">
                  <c:v>#N/A</c:v>
                </c:pt>
              </c:numCache>
            </c:numRef>
          </c:xVal>
          <c:yVal>
            <c:numRef>
              <c:f>'Overview (dark mode)'!$C$24</c:f>
              <c:numCache>
                <c:formatCode>General</c:formatCode>
                <c:ptCount val="1"/>
                <c:pt idx="0">
                  <c:v>#N/A</c:v>
                </c:pt>
              </c:numCache>
            </c:numRef>
          </c:yVal>
          <c:smooth val="0"/>
          <c:extLst>
            <c:ext xmlns:c16="http://schemas.microsoft.com/office/drawing/2014/chart" uri="{C3380CC4-5D6E-409C-BE32-E72D297353CC}">
              <c16:uniqueId val="{00000000-598C-425C-B4C6-00EE45F12E93}"/>
            </c:ext>
          </c:extLst>
        </c:ser>
        <c:ser>
          <c:idx val="12"/>
          <c:order val="11"/>
          <c:tx>
            <c:strRef>
              <c:f>Calculations!$J$41</c:f>
              <c:strCache>
                <c:ptCount val="1"/>
                <c:pt idx="0">
                  <c:v>Risk area, Parametric roll**</c:v>
                </c:pt>
              </c:strCache>
            </c:strRef>
          </c:tx>
          <c:spPr>
            <a:ln w="25400" cap="rnd">
              <a:solidFill>
                <a:srgbClr val="FF0000"/>
              </a:solidFill>
              <a:prstDash val="solid"/>
              <a:round/>
            </a:ln>
            <a:effectLst/>
          </c:spPr>
          <c:marker>
            <c:symbol val="none"/>
          </c:marker>
          <c:xVal>
            <c:numRef>
              <c:f>Calculations!$I$42:$I$203</c:f>
              <c:numCache>
                <c:formatCode>0.0</c:formatCode>
                <c:ptCount val="162"/>
                <c:pt idx="0">
                  <c:v>0.05</c:v>
                </c:pt>
                <c:pt idx="1">
                  <c:v>0.05</c:v>
                </c:pt>
                <c:pt idx="2">
                  <c:v>0.15625</c:v>
                </c:pt>
                <c:pt idx="3">
                  <c:v>0.3125</c:v>
                </c:pt>
                <c:pt idx="4">
                  <c:v>0.46875</c:v>
                </c:pt>
                <c:pt idx="5">
                  <c:v>0.625</c:v>
                </c:pt>
                <c:pt idx="6">
                  <c:v>0.78125</c:v>
                </c:pt>
                <c:pt idx="7">
                  <c:v>0.9375</c:v>
                </c:pt>
                <c:pt idx="8">
                  <c:v>1.09375</c:v>
                </c:pt>
                <c:pt idx="9">
                  <c:v>1.25</c:v>
                </c:pt>
                <c:pt idx="10">
                  <c:v>1.40625</c:v>
                </c:pt>
                <c:pt idx="11">
                  <c:v>1.5625</c:v>
                </c:pt>
                <c:pt idx="12">
                  <c:v>1.71875</c:v>
                </c:pt>
                <c:pt idx="13">
                  <c:v>1.875</c:v>
                </c:pt>
                <c:pt idx="14">
                  <c:v>2.03125</c:v>
                </c:pt>
                <c:pt idx="15">
                  <c:v>2.1875</c:v>
                </c:pt>
                <c:pt idx="16">
                  <c:v>2.34375</c:v>
                </c:pt>
                <c:pt idx="17">
                  <c:v>2.5</c:v>
                </c:pt>
                <c:pt idx="18">
                  <c:v>2.65625</c:v>
                </c:pt>
                <c:pt idx="19">
                  <c:v>2.8125</c:v>
                </c:pt>
                <c:pt idx="20">
                  <c:v>2.96875</c:v>
                </c:pt>
                <c:pt idx="21">
                  <c:v>3.125</c:v>
                </c:pt>
                <c:pt idx="22">
                  <c:v>3.28125</c:v>
                </c:pt>
                <c:pt idx="23">
                  <c:v>3.4375</c:v>
                </c:pt>
                <c:pt idx="24">
                  <c:v>3.59375</c:v>
                </c:pt>
                <c:pt idx="25">
                  <c:v>3.75</c:v>
                </c:pt>
                <c:pt idx="26">
                  <c:v>3.90625</c:v>
                </c:pt>
                <c:pt idx="27">
                  <c:v>4.0625</c:v>
                </c:pt>
                <c:pt idx="28">
                  <c:v>4.21875</c:v>
                </c:pt>
                <c:pt idx="29">
                  <c:v>4.375</c:v>
                </c:pt>
                <c:pt idx="30">
                  <c:v>4.53125</c:v>
                </c:pt>
                <c:pt idx="31">
                  <c:v>4.6875</c:v>
                </c:pt>
                <c:pt idx="32">
                  <c:v>4.84375</c:v>
                </c:pt>
                <c:pt idx="33">
                  <c:v>5</c:v>
                </c:pt>
                <c:pt idx="34">
                  <c:v>5.15625</c:v>
                </c:pt>
                <c:pt idx="35">
                  <c:v>5.3125</c:v>
                </c:pt>
                <c:pt idx="36">
                  <c:v>5.46875</c:v>
                </c:pt>
                <c:pt idx="37">
                  <c:v>5.625</c:v>
                </c:pt>
                <c:pt idx="38">
                  <c:v>5.78125</c:v>
                </c:pt>
                <c:pt idx="39">
                  <c:v>5.9375</c:v>
                </c:pt>
                <c:pt idx="40">
                  <c:v>6.09375</c:v>
                </c:pt>
                <c:pt idx="41">
                  <c:v>6.25</c:v>
                </c:pt>
                <c:pt idx="42">
                  <c:v>6.40625</c:v>
                </c:pt>
                <c:pt idx="43">
                  <c:v>6.5625</c:v>
                </c:pt>
                <c:pt idx="44">
                  <c:v>6.71875</c:v>
                </c:pt>
                <c:pt idx="45">
                  <c:v>6.875</c:v>
                </c:pt>
                <c:pt idx="46">
                  <c:v>7.03125</c:v>
                </c:pt>
                <c:pt idx="47">
                  <c:v>7.1875</c:v>
                </c:pt>
                <c:pt idx="48">
                  <c:v>7.34375</c:v>
                </c:pt>
                <c:pt idx="49">
                  <c:v>7.5</c:v>
                </c:pt>
                <c:pt idx="50">
                  <c:v>7.65625</c:v>
                </c:pt>
                <c:pt idx="51">
                  <c:v>7.8125</c:v>
                </c:pt>
                <c:pt idx="52">
                  <c:v>7.96875</c:v>
                </c:pt>
                <c:pt idx="53">
                  <c:v>8.125</c:v>
                </c:pt>
                <c:pt idx="54">
                  <c:v>8.28125</c:v>
                </c:pt>
                <c:pt idx="55">
                  <c:v>8.4375</c:v>
                </c:pt>
                <c:pt idx="56">
                  <c:v>8.59375</c:v>
                </c:pt>
                <c:pt idx="57">
                  <c:v>8.75</c:v>
                </c:pt>
                <c:pt idx="58">
                  <c:v>8.90625</c:v>
                </c:pt>
                <c:pt idx="59">
                  <c:v>9.0625</c:v>
                </c:pt>
                <c:pt idx="60">
                  <c:v>9.21875</c:v>
                </c:pt>
                <c:pt idx="61">
                  <c:v>9.375</c:v>
                </c:pt>
                <c:pt idx="62">
                  <c:v>9.53125</c:v>
                </c:pt>
                <c:pt idx="63">
                  <c:v>9.6875</c:v>
                </c:pt>
                <c:pt idx="64">
                  <c:v>9.84375</c:v>
                </c:pt>
                <c:pt idx="65">
                  <c:v>10</c:v>
                </c:pt>
                <c:pt idx="66">
                  <c:v>10.15625</c:v>
                </c:pt>
                <c:pt idx="67">
                  <c:v>10.3125</c:v>
                </c:pt>
                <c:pt idx="68">
                  <c:v>10.46875</c:v>
                </c:pt>
                <c:pt idx="69">
                  <c:v>10.625</c:v>
                </c:pt>
                <c:pt idx="70">
                  <c:v>10.78125</c:v>
                </c:pt>
                <c:pt idx="71">
                  <c:v>10.9375</c:v>
                </c:pt>
                <c:pt idx="72">
                  <c:v>11.09375</c:v>
                </c:pt>
                <c:pt idx="73">
                  <c:v>11.25</c:v>
                </c:pt>
                <c:pt idx="74">
                  <c:v>11.40625</c:v>
                </c:pt>
                <c:pt idx="75">
                  <c:v>11.5625</c:v>
                </c:pt>
                <c:pt idx="76">
                  <c:v>11.71875</c:v>
                </c:pt>
                <c:pt idx="77">
                  <c:v>11.875</c:v>
                </c:pt>
                <c:pt idx="78">
                  <c:v>12.03125</c:v>
                </c:pt>
                <c:pt idx="79">
                  <c:v>12.1875</c:v>
                </c:pt>
                <c:pt idx="80">
                  <c:v>12.34375</c:v>
                </c:pt>
                <c:pt idx="81">
                  <c:v>12.5</c:v>
                </c:pt>
                <c:pt idx="82">
                  <c:v>12.65625</c:v>
                </c:pt>
                <c:pt idx="83">
                  <c:v>12.8125</c:v>
                </c:pt>
                <c:pt idx="84">
                  <c:v>12.96875</c:v>
                </c:pt>
                <c:pt idx="85">
                  <c:v>13.125</c:v>
                </c:pt>
                <c:pt idx="86">
                  <c:v>13.28125</c:v>
                </c:pt>
                <c:pt idx="87">
                  <c:v>13.4375</c:v>
                </c:pt>
                <c:pt idx="88">
                  <c:v>13.59375</c:v>
                </c:pt>
                <c:pt idx="89">
                  <c:v>13.75</c:v>
                </c:pt>
                <c:pt idx="90">
                  <c:v>13.90625</c:v>
                </c:pt>
                <c:pt idx="91">
                  <c:v>14.0625</c:v>
                </c:pt>
                <c:pt idx="92">
                  <c:v>14.21875</c:v>
                </c:pt>
                <c:pt idx="93">
                  <c:v>14.375</c:v>
                </c:pt>
                <c:pt idx="94">
                  <c:v>14.53125</c:v>
                </c:pt>
                <c:pt idx="95">
                  <c:v>14.6875</c:v>
                </c:pt>
                <c:pt idx="96">
                  <c:v>14.84375</c:v>
                </c:pt>
                <c:pt idx="97">
                  <c:v>15</c:v>
                </c:pt>
                <c:pt idx="98">
                  <c:v>15.15625</c:v>
                </c:pt>
                <c:pt idx="99">
                  <c:v>15.3125</c:v>
                </c:pt>
                <c:pt idx="100">
                  <c:v>15.46875</c:v>
                </c:pt>
                <c:pt idx="101">
                  <c:v>15.625</c:v>
                </c:pt>
                <c:pt idx="102">
                  <c:v>15.78125</c:v>
                </c:pt>
                <c:pt idx="103">
                  <c:v>15.9375</c:v>
                </c:pt>
                <c:pt idx="104">
                  <c:v>16.09375</c:v>
                </c:pt>
                <c:pt idx="105">
                  <c:v>16.25</c:v>
                </c:pt>
                <c:pt idx="106">
                  <c:v>16.40625</c:v>
                </c:pt>
                <c:pt idx="107">
                  <c:v>16.5625</c:v>
                </c:pt>
                <c:pt idx="108">
                  <c:v>16.71875</c:v>
                </c:pt>
                <c:pt idx="109">
                  <c:v>16.875</c:v>
                </c:pt>
                <c:pt idx="110">
                  <c:v>17.03125</c:v>
                </c:pt>
                <c:pt idx="111">
                  <c:v>17.1875</c:v>
                </c:pt>
                <c:pt idx="112">
                  <c:v>17.34375</c:v>
                </c:pt>
                <c:pt idx="113">
                  <c:v>17.5</c:v>
                </c:pt>
                <c:pt idx="114">
                  <c:v>17.65625</c:v>
                </c:pt>
                <c:pt idx="115">
                  <c:v>17.8125</c:v>
                </c:pt>
                <c:pt idx="116">
                  <c:v>17.96875</c:v>
                </c:pt>
                <c:pt idx="117">
                  <c:v>18.125</c:v>
                </c:pt>
                <c:pt idx="118">
                  <c:v>18.28125</c:v>
                </c:pt>
                <c:pt idx="119">
                  <c:v>18.4375</c:v>
                </c:pt>
                <c:pt idx="120">
                  <c:v>18.59375</c:v>
                </c:pt>
                <c:pt idx="121">
                  <c:v>18.75</c:v>
                </c:pt>
                <c:pt idx="122">
                  <c:v>18.90625</c:v>
                </c:pt>
                <c:pt idx="123">
                  <c:v>19.0625</c:v>
                </c:pt>
                <c:pt idx="124">
                  <c:v>19.21875</c:v>
                </c:pt>
                <c:pt idx="125">
                  <c:v>19.375</c:v>
                </c:pt>
                <c:pt idx="126">
                  <c:v>19.53125</c:v>
                </c:pt>
                <c:pt idx="127">
                  <c:v>19.6875</c:v>
                </c:pt>
                <c:pt idx="128">
                  <c:v>19.84375</c:v>
                </c:pt>
                <c:pt idx="129">
                  <c:v>20</c:v>
                </c:pt>
                <c:pt idx="130">
                  <c:v>20.15625</c:v>
                </c:pt>
                <c:pt idx="131">
                  <c:v>20.3125</c:v>
                </c:pt>
                <c:pt idx="132">
                  <c:v>20.46875</c:v>
                </c:pt>
                <c:pt idx="133">
                  <c:v>20.625</c:v>
                </c:pt>
                <c:pt idx="134">
                  <c:v>20.78125</c:v>
                </c:pt>
                <c:pt idx="135">
                  <c:v>20.9375</c:v>
                </c:pt>
                <c:pt idx="136">
                  <c:v>21.09375</c:v>
                </c:pt>
                <c:pt idx="137">
                  <c:v>21.25</c:v>
                </c:pt>
                <c:pt idx="138">
                  <c:v>21.40625</c:v>
                </c:pt>
                <c:pt idx="139">
                  <c:v>21.5625</c:v>
                </c:pt>
                <c:pt idx="140">
                  <c:v>21.71875</c:v>
                </c:pt>
                <c:pt idx="141">
                  <c:v>21.875</c:v>
                </c:pt>
                <c:pt idx="142">
                  <c:v>22.03125</c:v>
                </c:pt>
                <c:pt idx="143">
                  <c:v>22.1875</c:v>
                </c:pt>
                <c:pt idx="144">
                  <c:v>22.34375</c:v>
                </c:pt>
                <c:pt idx="145">
                  <c:v>22.5</c:v>
                </c:pt>
                <c:pt idx="146">
                  <c:v>22.65625</c:v>
                </c:pt>
                <c:pt idx="147">
                  <c:v>22.8125</c:v>
                </c:pt>
                <c:pt idx="148">
                  <c:v>22.96875</c:v>
                </c:pt>
                <c:pt idx="149">
                  <c:v>23.125</c:v>
                </c:pt>
                <c:pt idx="150">
                  <c:v>23.28125</c:v>
                </c:pt>
                <c:pt idx="151">
                  <c:v>23.4375</c:v>
                </c:pt>
                <c:pt idx="152">
                  <c:v>23.59375</c:v>
                </c:pt>
                <c:pt idx="153">
                  <c:v>23.75</c:v>
                </c:pt>
                <c:pt idx="154">
                  <c:v>23.90625</c:v>
                </c:pt>
                <c:pt idx="155">
                  <c:v>24.0625</c:v>
                </c:pt>
                <c:pt idx="156">
                  <c:v>24.21875</c:v>
                </c:pt>
                <c:pt idx="157">
                  <c:v>24.375</c:v>
                </c:pt>
                <c:pt idx="158">
                  <c:v>24.53125</c:v>
                </c:pt>
                <c:pt idx="159">
                  <c:v>24.6875</c:v>
                </c:pt>
                <c:pt idx="160">
                  <c:v>24.95</c:v>
                </c:pt>
                <c:pt idx="161">
                  <c:v>24.95</c:v>
                </c:pt>
              </c:numCache>
            </c:numRef>
          </c:xVal>
          <c:yVal>
            <c:numRef>
              <c:f>Calculations!$J$42:$J$203</c:f>
              <c:numCache>
                <c:formatCode>0</c:formatCode>
                <c:ptCount val="162"/>
                <c:pt idx="0">
                  <c:v>181</c:v>
                </c:pt>
                <c:pt idx="1">
                  <c:v>181</c:v>
                </c:pt>
                <c:pt idx="2">
                  <c:v>181</c:v>
                </c:pt>
                <c:pt idx="3">
                  <c:v>181</c:v>
                </c:pt>
                <c:pt idx="4">
                  <c:v>181</c:v>
                </c:pt>
                <c:pt idx="5">
                  <c:v>181</c:v>
                </c:pt>
                <c:pt idx="6">
                  <c:v>181</c:v>
                </c:pt>
                <c:pt idx="7">
                  <c:v>181</c:v>
                </c:pt>
                <c:pt idx="8">
                  <c:v>181</c:v>
                </c:pt>
                <c:pt idx="9">
                  <c:v>181</c:v>
                </c:pt>
                <c:pt idx="10">
                  <c:v>181</c:v>
                </c:pt>
                <c:pt idx="11">
                  <c:v>181</c:v>
                </c:pt>
                <c:pt idx="12">
                  <c:v>181</c:v>
                </c:pt>
                <c:pt idx="13">
                  <c:v>181</c:v>
                </c:pt>
                <c:pt idx="14">
                  <c:v>181</c:v>
                </c:pt>
                <c:pt idx="15">
                  <c:v>181</c:v>
                </c:pt>
                <c:pt idx="16">
                  <c:v>181</c:v>
                </c:pt>
                <c:pt idx="17">
                  <c:v>181</c:v>
                </c:pt>
                <c:pt idx="18">
                  <c:v>161.41884016974132</c:v>
                </c:pt>
                <c:pt idx="19">
                  <c:v>153.53588122624251</c:v>
                </c:pt>
                <c:pt idx="20">
                  <c:v>148.00529978883239</c:v>
                </c:pt>
                <c:pt idx="21">
                  <c:v>143.67716307826839</c:v>
                </c:pt>
                <c:pt idx="22">
                  <c:v>140.11436557096079</c:v>
                </c:pt>
                <c:pt idx="23">
                  <c:v>137.09197126003824</c:v>
                </c:pt>
                <c:pt idx="24">
                  <c:v>134.47531930425103</c:v>
                </c:pt>
                <c:pt idx="25">
                  <c:v>132.175999127475</c:v>
                </c:pt>
                <c:pt idx="26">
                  <c:v>130.13222940235548</c:v>
                </c:pt>
                <c:pt idx="27">
                  <c:v>128.29884942024847</c:v>
                </c:pt>
                <c:pt idx="28">
                  <c:v>126.64170482574499</c:v>
                </c:pt>
                <c:pt idx="29">
                  <c:v>125.13426738549583</c:v>
                </c:pt>
                <c:pt idx="30">
                  <c:v>123.75548514829072</c:v>
                </c:pt>
                <c:pt idx="31">
                  <c:v>122.48835404537172</c:v>
                </c:pt>
                <c:pt idx="32">
                  <c:v>121.31893437773338</c:v>
                </c:pt>
                <c:pt idx="33">
                  <c:v>120.2356532605418</c:v>
                </c:pt>
                <c:pt idx="34">
                  <c:v>120</c:v>
                </c:pt>
                <c:pt idx="35">
                  <c:v>120</c:v>
                </c:pt>
                <c:pt idx="36">
                  <c:v>120</c:v>
                </c:pt>
                <c:pt idx="37">
                  <c:v>120</c:v>
                </c:pt>
                <c:pt idx="38">
                  <c:v>120</c:v>
                </c:pt>
                <c:pt idx="39">
                  <c:v>120</c:v>
                </c:pt>
                <c:pt idx="40">
                  <c:v>120</c:v>
                </c:pt>
                <c:pt idx="41">
                  <c:v>120</c:v>
                </c:pt>
                <c:pt idx="42">
                  <c:v>120</c:v>
                </c:pt>
                <c:pt idx="43">
                  <c:v>120</c:v>
                </c:pt>
                <c:pt idx="44">
                  <c:v>120</c:v>
                </c:pt>
                <c:pt idx="45">
                  <c:v>120</c:v>
                </c:pt>
                <c:pt idx="46">
                  <c:v>120</c:v>
                </c:pt>
                <c:pt idx="47">
                  <c:v>120</c:v>
                </c:pt>
                <c:pt idx="48">
                  <c:v>120</c:v>
                </c:pt>
                <c:pt idx="49">
                  <c:v>120</c:v>
                </c:pt>
                <c:pt idx="50">
                  <c:v>120</c:v>
                </c:pt>
                <c:pt idx="51">
                  <c:v>120</c:v>
                </c:pt>
                <c:pt idx="52">
                  <c:v>120</c:v>
                </c:pt>
                <c:pt idx="53">
                  <c:v>120</c:v>
                </c:pt>
                <c:pt idx="54">
                  <c:v>120</c:v>
                </c:pt>
                <c:pt idx="55">
                  <c:v>120</c:v>
                </c:pt>
                <c:pt idx="56">
                  <c:v>120</c:v>
                </c:pt>
                <c:pt idx="57">
                  <c:v>120</c:v>
                </c:pt>
                <c:pt idx="58">
                  <c:v>120</c:v>
                </c:pt>
                <c:pt idx="59">
                  <c:v>120</c:v>
                </c:pt>
                <c:pt idx="60">
                  <c:v>120</c:v>
                </c:pt>
                <c:pt idx="61">
                  <c:v>120</c:v>
                </c:pt>
                <c:pt idx="62">
                  <c:v>120</c:v>
                </c:pt>
                <c:pt idx="63">
                  <c:v>120</c:v>
                </c:pt>
                <c:pt idx="64">
                  <c:v>120</c:v>
                </c:pt>
                <c:pt idx="65">
                  <c:v>120</c:v>
                </c:pt>
                <c:pt idx="66">
                  <c:v>120</c:v>
                </c:pt>
                <c:pt idx="67">
                  <c:v>120</c:v>
                </c:pt>
                <c:pt idx="68">
                  <c:v>120</c:v>
                </c:pt>
                <c:pt idx="69">
                  <c:v>120</c:v>
                </c:pt>
                <c:pt idx="70">
                  <c:v>120</c:v>
                </c:pt>
                <c:pt idx="71">
                  <c:v>120</c:v>
                </c:pt>
                <c:pt idx="72">
                  <c:v>120</c:v>
                </c:pt>
                <c:pt idx="73">
                  <c:v>120</c:v>
                </c:pt>
                <c:pt idx="74">
                  <c:v>120</c:v>
                </c:pt>
                <c:pt idx="75">
                  <c:v>120</c:v>
                </c:pt>
                <c:pt idx="76">
                  <c:v>120</c:v>
                </c:pt>
                <c:pt idx="77">
                  <c:v>120</c:v>
                </c:pt>
                <c:pt idx="78">
                  <c:v>120</c:v>
                </c:pt>
                <c:pt idx="79">
                  <c:v>120</c:v>
                </c:pt>
                <c:pt idx="80">
                  <c:v>120</c:v>
                </c:pt>
                <c:pt idx="81">
                  <c:v>120</c:v>
                </c:pt>
                <c:pt idx="82">
                  <c:v>120</c:v>
                </c:pt>
                <c:pt idx="83">
                  <c:v>120</c:v>
                </c:pt>
                <c:pt idx="84">
                  <c:v>120</c:v>
                </c:pt>
                <c:pt idx="85">
                  <c:v>120</c:v>
                </c:pt>
                <c:pt idx="86">
                  <c:v>120</c:v>
                </c:pt>
                <c:pt idx="87">
                  <c:v>120</c:v>
                </c:pt>
                <c:pt idx="88">
                  <c:v>120</c:v>
                </c:pt>
                <c:pt idx="89">
                  <c:v>120</c:v>
                </c:pt>
                <c:pt idx="90">
                  <c:v>120</c:v>
                </c:pt>
                <c:pt idx="91">
                  <c:v>120</c:v>
                </c:pt>
                <c:pt idx="92">
                  <c:v>120</c:v>
                </c:pt>
                <c:pt idx="93">
                  <c:v>120</c:v>
                </c:pt>
                <c:pt idx="94">
                  <c:v>120</c:v>
                </c:pt>
                <c:pt idx="95">
                  <c:v>120</c:v>
                </c:pt>
                <c:pt idx="96">
                  <c:v>120</c:v>
                </c:pt>
                <c:pt idx="97">
                  <c:v>120</c:v>
                </c:pt>
                <c:pt idx="98">
                  <c:v>120</c:v>
                </c:pt>
                <c:pt idx="99">
                  <c:v>120</c:v>
                </c:pt>
                <c:pt idx="100">
                  <c:v>120</c:v>
                </c:pt>
                <c:pt idx="101">
                  <c:v>120</c:v>
                </c:pt>
                <c:pt idx="102">
                  <c:v>120</c:v>
                </c:pt>
                <c:pt idx="103">
                  <c:v>120</c:v>
                </c:pt>
                <c:pt idx="104">
                  <c:v>120</c:v>
                </c:pt>
                <c:pt idx="105">
                  <c:v>120</c:v>
                </c:pt>
                <c:pt idx="106">
                  <c:v>120</c:v>
                </c:pt>
                <c:pt idx="107">
                  <c:v>120</c:v>
                </c:pt>
                <c:pt idx="108">
                  <c:v>120</c:v>
                </c:pt>
                <c:pt idx="109">
                  <c:v>120</c:v>
                </c:pt>
                <c:pt idx="110">
                  <c:v>120</c:v>
                </c:pt>
                <c:pt idx="111">
                  <c:v>120</c:v>
                </c:pt>
                <c:pt idx="112">
                  <c:v>120</c:v>
                </c:pt>
                <c:pt idx="113">
                  <c:v>120</c:v>
                </c:pt>
                <c:pt idx="114">
                  <c:v>120</c:v>
                </c:pt>
                <c:pt idx="115">
                  <c:v>120</c:v>
                </c:pt>
                <c:pt idx="116">
                  <c:v>120</c:v>
                </c:pt>
                <c:pt idx="117">
                  <c:v>120</c:v>
                </c:pt>
                <c:pt idx="118">
                  <c:v>120</c:v>
                </c:pt>
                <c:pt idx="119">
                  <c:v>120</c:v>
                </c:pt>
                <c:pt idx="120">
                  <c:v>120</c:v>
                </c:pt>
                <c:pt idx="121">
                  <c:v>120</c:v>
                </c:pt>
                <c:pt idx="122">
                  <c:v>120</c:v>
                </c:pt>
                <c:pt idx="123">
                  <c:v>120</c:v>
                </c:pt>
                <c:pt idx="124">
                  <c:v>120</c:v>
                </c:pt>
                <c:pt idx="125">
                  <c:v>120</c:v>
                </c:pt>
                <c:pt idx="126">
                  <c:v>120</c:v>
                </c:pt>
                <c:pt idx="127">
                  <c:v>120</c:v>
                </c:pt>
                <c:pt idx="128">
                  <c:v>120</c:v>
                </c:pt>
                <c:pt idx="129">
                  <c:v>120</c:v>
                </c:pt>
                <c:pt idx="130">
                  <c:v>120</c:v>
                </c:pt>
                <c:pt idx="131">
                  <c:v>120</c:v>
                </c:pt>
                <c:pt idx="132">
                  <c:v>120</c:v>
                </c:pt>
                <c:pt idx="133">
                  <c:v>120</c:v>
                </c:pt>
                <c:pt idx="134">
                  <c:v>120</c:v>
                </c:pt>
                <c:pt idx="135">
                  <c:v>120</c:v>
                </c:pt>
                <c:pt idx="136">
                  <c:v>120</c:v>
                </c:pt>
                <c:pt idx="137">
                  <c:v>120</c:v>
                </c:pt>
                <c:pt idx="138">
                  <c:v>120</c:v>
                </c:pt>
                <c:pt idx="139">
                  <c:v>120</c:v>
                </c:pt>
                <c:pt idx="140">
                  <c:v>120</c:v>
                </c:pt>
                <c:pt idx="141">
                  <c:v>120</c:v>
                </c:pt>
                <c:pt idx="142">
                  <c:v>120</c:v>
                </c:pt>
                <c:pt idx="143">
                  <c:v>120</c:v>
                </c:pt>
                <c:pt idx="144">
                  <c:v>120</c:v>
                </c:pt>
                <c:pt idx="145">
                  <c:v>120</c:v>
                </c:pt>
                <c:pt idx="146">
                  <c:v>120</c:v>
                </c:pt>
                <c:pt idx="147">
                  <c:v>120</c:v>
                </c:pt>
                <c:pt idx="148">
                  <c:v>120</c:v>
                </c:pt>
                <c:pt idx="149">
                  <c:v>120</c:v>
                </c:pt>
                <c:pt idx="150">
                  <c:v>120</c:v>
                </c:pt>
                <c:pt idx="151">
                  <c:v>120</c:v>
                </c:pt>
                <c:pt idx="152">
                  <c:v>120</c:v>
                </c:pt>
                <c:pt idx="153">
                  <c:v>120</c:v>
                </c:pt>
                <c:pt idx="154">
                  <c:v>120</c:v>
                </c:pt>
                <c:pt idx="155">
                  <c:v>120</c:v>
                </c:pt>
                <c:pt idx="156">
                  <c:v>120</c:v>
                </c:pt>
                <c:pt idx="157">
                  <c:v>120</c:v>
                </c:pt>
                <c:pt idx="158">
                  <c:v>120</c:v>
                </c:pt>
                <c:pt idx="159">
                  <c:v>120</c:v>
                </c:pt>
                <c:pt idx="160">
                  <c:v>120</c:v>
                </c:pt>
              </c:numCache>
            </c:numRef>
          </c:yVal>
          <c:smooth val="0"/>
          <c:extLst>
            <c:ext xmlns:c16="http://schemas.microsoft.com/office/drawing/2014/chart" uri="{C3380CC4-5D6E-409C-BE32-E72D297353CC}">
              <c16:uniqueId val="{0000000D-07C9-42DD-BF8E-B15F8F071BF1}"/>
            </c:ext>
          </c:extLst>
        </c:ser>
        <c:ser>
          <c:idx val="15"/>
          <c:order val="12"/>
          <c:tx>
            <c:strRef>
              <c:f>Calculations!$L$41</c:f>
              <c:strCache>
                <c:ptCount val="1"/>
                <c:pt idx="0">
                  <c:v>Risk area, Resonant roll**</c:v>
                </c:pt>
              </c:strCache>
            </c:strRef>
          </c:tx>
          <c:spPr>
            <a:ln w="25400" cap="rnd">
              <a:solidFill>
                <a:schemeClr val="accent2"/>
              </a:solidFill>
              <a:round/>
            </a:ln>
            <a:effectLst/>
          </c:spPr>
          <c:marker>
            <c:symbol val="none"/>
          </c:marker>
          <c:xVal>
            <c:numRef>
              <c:f>Calculations!$I$42:$I$203</c:f>
              <c:numCache>
                <c:formatCode>0.0</c:formatCode>
                <c:ptCount val="162"/>
                <c:pt idx="0">
                  <c:v>0.05</c:v>
                </c:pt>
                <c:pt idx="1">
                  <c:v>0.05</c:v>
                </c:pt>
                <c:pt idx="2">
                  <c:v>0.15625</c:v>
                </c:pt>
                <c:pt idx="3">
                  <c:v>0.3125</c:v>
                </c:pt>
                <c:pt idx="4">
                  <c:v>0.46875</c:v>
                </c:pt>
                <c:pt idx="5">
                  <c:v>0.625</c:v>
                </c:pt>
                <c:pt idx="6">
                  <c:v>0.78125</c:v>
                </c:pt>
                <c:pt idx="7">
                  <c:v>0.9375</c:v>
                </c:pt>
                <c:pt idx="8">
                  <c:v>1.09375</c:v>
                </c:pt>
                <c:pt idx="9">
                  <c:v>1.25</c:v>
                </c:pt>
                <c:pt idx="10">
                  <c:v>1.40625</c:v>
                </c:pt>
                <c:pt idx="11">
                  <c:v>1.5625</c:v>
                </c:pt>
                <c:pt idx="12">
                  <c:v>1.71875</c:v>
                </c:pt>
                <c:pt idx="13">
                  <c:v>1.875</c:v>
                </c:pt>
                <c:pt idx="14">
                  <c:v>2.03125</c:v>
                </c:pt>
                <c:pt idx="15">
                  <c:v>2.1875</c:v>
                </c:pt>
                <c:pt idx="16">
                  <c:v>2.34375</c:v>
                </c:pt>
                <c:pt idx="17">
                  <c:v>2.5</c:v>
                </c:pt>
                <c:pt idx="18">
                  <c:v>2.65625</c:v>
                </c:pt>
                <c:pt idx="19">
                  <c:v>2.8125</c:v>
                </c:pt>
                <c:pt idx="20">
                  <c:v>2.96875</c:v>
                </c:pt>
                <c:pt idx="21">
                  <c:v>3.125</c:v>
                </c:pt>
                <c:pt idx="22">
                  <c:v>3.28125</c:v>
                </c:pt>
                <c:pt idx="23">
                  <c:v>3.4375</c:v>
                </c:pt>
                <c:pt idx="24">
                  <c:v>3.59375</c:v>
                </c:pt>
                <c:pt idx="25">
                  <c:v>3.75</c:v>
                </c:pt>
                <c:pt idx="26">
                  <c:v>3.90625</c:v>
                </c:pt>
                <c:pt idx="27">
                  <c:v>4.0625</c:v>
                </c:pt>
                <c:pt idx="28">
                  <c:v>4.21875</c:v>
                </c:pt>
                <c:pt idx="29">
                  <c:v>4.375</c:v>
                </c:pt>
                <c:pt idx="30">
                  <c:v>4.53125</c:v>
                </c:pt>
                <c:pt idx="31">
                  <c:v>4.6875</c:v>
                </c:pt>
                <c:pt idx="32">
                  <c:v>4.84375</c:v>
                </c:pt>
                <c:pt idx="33">
                  <c:v>5</c:v>
                </c:pt>
                <c:pt idx="34">
                  <c:v>5.15625</c:v>
                </c:pt>
                <c:pt idx="35">
                  <c:v>5.3125</c:v>
                </c:pt>
                <c:pt idx="36">
                  <c:v>5.46875</c:v>
                </c:pt>
                <c:pt idx="37">
                  <c:v>5.625</c:v>
                </c:pt>
                <c:pt idx="38">
                  <c:v>5.78125</c:v>
                </c:pt>
                <c:pt idx="39">
                  <c:v>5.9375</c:v>
                </c:pt>
                <c:pt idx="40">
                  <c:v>6.09375</c:v>
                </c:pt>
                <c:pt idx="41">
                  <c:v>6.25</c:v>
                </c:pt>
                <c:pt idx="42">
                  <c:v>6.40625</c:v>
                </c:pt>
                <c:pt idx="43">
                  <c:v>6.5625</c:v>
                </c:pt>
                <c:pt idx="44">
                  <c:v>6.71875</c:v>
                </c:pt>
                <c:pt idx="45">
                  <c:v>6.875</c:v>
                </c:pt>
                <c:pt idx="46">
                  <c:v>7.03125</c:v>
                </c:pt>
                <c:pt idx="47">
                  <c:v>7.1875</c:v>
                </c:pt>
                <c:pt idx="48">
                  <c:v>7.34375</c:v>
                </c:pt>
                <c:pt idx="49">
                  <c:v>7.5</c:v>
                </c:pt>
                <c:pt idx="50">
                  <c:v>7.65625</c:v>
                </c:pt>
                <c:pt idx="51">
                  <c:v>7.8125</c:v>
                </c:pt>
                <c:pt idx="52">
                  <c:v>7.96875</c:v>
                </c:pt>
                <c:pt idx="53">
                  <c:v>8.125</c:v>
                </c:pt>
                <c:pt idx="54">
                  <c:v>8.28125</c:v>
                </c:pt>
                <c:pt idx="55">
                  <c:v>8.4375</c:v>
                </c:pt>
                <c:pt idx="56">
                  <c:v>8.59375</c:v>
                </c:pt>
                <c:pt idx="57">
                  <c:v>8.75</c:v>
                </c:pt>
                <c:pt idx="58">
                  <c:v>8.90625</c:v>
                </c:pt>
                <c:pt idx="59">
                  <c:v>9.0625</c:v>
                </c:pt>
                <c:pt idx="60">
                  <c:v>9.21875</c:v>
                </c:pt>
                <c:pt idx="61">
                  <c:v>9.375</c:v>
                </c:pt>
                <c:pt idx="62">
                  <c:v>9.53125</c:v>
                </c:pt>
                <c:pt idx="63">
                  <c:v>9.6875</c:v>
                </c:pt>
                <c:pt idx="64">
                  <c:v>9.84375</c:v>
                </c:pt>
                <c:pt idx="65">
                  <c:v>10</c:v>
                </c:pt>
                <c:pt idx="66">
                  <c:v>10.15625</c:v>
                </c:pt>
                <c:pt idx="67">
                  <c:v>10.3125</c:v>
                </c:pt>
                <c:pt idx="68">
                  <c:v>10.46875</c:v>
                </c:pt>
                <c:pt idx="69">
                  <c:v>10.625</c:v>
                </c:pt>
                <c:pt idx="70">
                  <c:v>10.78125</c:v>
                </c:pt>
                <c:pt idx="71">
                  <c:v>10.9375</c:v>
                </c:pt>
                <c:pt idx="72">
                  <c:v>11.09375</c:v>
                </c:pt>
                <c:pt idx="73">
                  <c:v>11.25</c:v>
                </c:pt>
                <c:pt idx="74">
                  <c:v>11.40625</c:v>
                </c:pt>
                <c:pt idx="75">
                  <c:v>11.5625</c:v>
                </c:pt>
                <c:pt idx="76">
                  <c:v>11.71875</c:v>
                </c:pt>
                <c:pt idx="77">
                  <c:v>11.875</c:v>
                </c:pt>
                <c:pt idx="78">
                  <c:v>12.03125</c:v>
                </c:pt>
                <c:pt idx="79">
                  <c:v>12.1875</c:v>
                </c:pt>
                <c:pt idx="80">
                  <c:v>12.34375</c:v>
                </c:pt>
                <c:pt idx="81">
                  <c:v>12.5</c:v>
                </c:pt>
                <c:pt idx="82">
                  <c:v>12.65625</c:v>
                </c:pt>
                <c:pt idx="83">
                  <c:v>12.8125</c:v>
                </c:pt>
                <c:pt idx="84">
                  <c:v>12.96875</c:v>
                </c:pt>
                <c:pt idx="85">
                  <c:v>13.125</c:v>
                </c:pt>
                <c:pt idx="86">
                  <c:v>13.28125</c:v>
                </c:pt>
                <c:pt idx="87">
                  <c:v>13.4375</c:v>
                </c:pt>
                <c:pt idx="88">
                  <c:v>13.59375</c:v>
                </c:pt>
                <c:pt idx="89">
                  <c:v>13.75</c:v>
                </c:pt>
                <c:pt idx="90">
                  <c:v>13.90625</c:v>
                </c:pt>
                <c:pt idx="91">
                  <c:v>14.0625</c:v>
                </c:pt>
                <c:pt idx="92">
                  <c:v>14.21875</c:v>
                </c:pt>
                <c:pt idx="93">
                  <c:v>14.375</c:v>
                </c:pt>
                <c:pt idx="94">
                  <c:v>14.53125</c:v>
                </c:pt>
                <c:pt idx="95">
                  <c:v>14.6875</c:v>
                </c:pt>
                <c:pt idx="96">
                  <c:v>14.84375</c:v>
                </c:pt>
                <c:pt idx="97">
                  <c:v>15</c:v>
                </c:pt>
                <c:pt idx="98">
                  <c:v>15.15625</c:v>
                </c:pt>
                <c:pt idx="99">
                  <c:v>15.3125</c:v>
                </c:pt>
                <c:pt idx="100">
                  <c:v>15.46875</c:v>
                </c:pt>
                <c:pt idx="101">
                  <c:v>15.625</c:v>
                </c:pt>
                <c:pt idx="102">
                  <c:v>15.78125</c:v>
                </c:pt>
                <c:pt idx="103">
                  <c:v>15.9375</c:v>
                </c:pt>
                <c:pt idx="104">
                  <c:v>16.09375</c:v>
                </c:pt>
                <c:pt idx="105">
                  <c:v>16.25</c:v>
                </c:pt>
                <c:pt idx="106">
                  <c:v>16.40625</c:v>
                </c:pt>
                <c:pt idx="107">
                  <c:v>16.5625</c:v>
                </c:pt>
                <c:pt idx="108">
                  <c:v>16.71875</c:v>
                </c:pt>
                <c:pt idx="109">
                  <c:v>16.875</c:v>
                </c:pt>
                <c:pt idx="110">
                  <c:v>17.03125</c:v>
                </c:pt>
                <c:pt idx="111">
                  <c:v>17.1875</c:v>
                </c:pt>
                <c:pt idx="112">
                  <c:v>17.34375</c:v>
                </c:pt>
                <c:pt idx="113">
                  <c:v>17.5</c:v>
                </c:pt>
                <c:pt idx="114">
                  <c:v>17.65625</c:v>
                </c:pt>
                <c:pt idx="115">
                  <c:v>17.8125</c:v>
                </c:pt>
                <c:pt idx="116">
                  <c:v>17.96875</c:v>
                </c:pt>
                <c:pt idx="117">
                  <c:v>18.125</c:v>
                </c:pt>
                <c:pt idx="118">
                  <c:v>18.28125</c:v>
                </c:pt>
                <c:pt idx="119">
                  <c:v>18.4375</c:v>
                </c:pt>
                <c:pt idx="120">
                  <c:v>18.59375</c:v>
                </c:pt>
                <c:pt idx="121">
                  <c:v>18.75</c:v>
                </c:pt>
                <c:pt idx="122">
                  <c:v>18.90625</c:v>
                </c:pt>
                <c:pt idx="123">
                  <c:v>19.0625</c:v>
                </c:pt>
                <c:pt idx="124">
                  <c:v>19.21875</c:v>
                </c:pt>
                <c:pt idx="125">
                  <c:v>19.375</c:v>
                </c:pt>
                <c:pt idx="126">
                  <c:v>19.53125</c:v>
                </c:pt>
                <c:pt idx="127">
                  <c:v>19.6875</c:v>
                </c:pt>
                <c:pt idx="128">
                  <c:v>19.84375</c:v>
                </c:pt>
                <c:pt idx="129">
                  <c:v>20</c:v>
                </c:pt>
                <c:pt idx="130">
                  <c:v>20.15625</c:v>
                </c:pt>
                <c:pt idx="131">
                  <c:v>20.3125</c:v>
                </c:pt>
                <c:pt idx="132">
                  <c:v>20.46875</c:v>
                </c:pt>
                <c:pt idx="133">
                  <c:v>20.625</c:v>
                </c:pt>
                <c:pt idx="134">
                  <c:v>20.78125</c:v>
                </c:pt>
                <c:pt idx="135">
                  <c:v>20.9375</c:v>
                </c:pt>
                <c:pt idx="136">
                  <c:v>21.09375</c:v>
                </c:pt>
                <c:pt idx="137">
                  <c:v>21.25</c:v>
                </c:pt>
                <c:pt idx="138">
                  <c:v>21.40625</c:v>
                </c:pt>
                <c:pt idx="139">
                  <c:v>21.5625</c:v>
                </c:pt>
                <c:pt idx="140">
                  <c:v>21.71875</c:v>
                </c:pt>
                <c:pt idx="141">
                  <c:v>21.875</c:v>
                </c:pt>
                <c:pt idx="142">
                  <c:v>22.03125</c:v>
                </c:pt>
                <c:pt idx="143">
                  <c:v>22.1875</c:v>
                </c:pt>
                <c:pt idx="144">
                  <c:v>22.34375</c:v>
                </c:pt>
                <c:pt idx="145">
                  <c:v>22.5</c:v>
                </c:pt>
                <c:pt idx="146">
                  <c:v>22.65625</c:v>
                </c:pt>
                <c:pt idx="147">
                  <c:v>22.8125</c:v>
                </c:pt>
                <c:pt idx="148">
                  <c:v>22.96875</c:v>
                </c:pt>
                <c:pt idx="149">
                  <c:v>23.125</c:v>
                </c:pt>
                <c:pt idx="150">
                  <c:v>23.28125</c:v>
                </c:pt>
                <c:pt idx="151">
                  <c:v>23.4375</c:v>
                </c:pt>
                <c:pt idx="152">
                  <c:v>23.59375</c:v>
                </c:pt>
                <c:pt idx="153">
                  <c:v>23.75</c:v>
                </c:pt>
                <c:pt idx="154">
                  <c:v>23.90625</c:v>
                </c:pt>
                <c:pt idx="155">
                  <c:v>24.0625</c:v>
                </c:pt>
                <c:pt idx="156">
                  <c:v>24.21875</c:v>
                </c:pt>
                <c:pt idx="157">
                  <c:v>24.375</c:v>
                </c:pt>
                <c:pt idx="158">
                  <c:v>24.53125</c:v>
                </c:pt>
                <c:pt idx="159">
                  <c:v>24.6875</c:v>
                </c:pt>
                <c:pt idx="160">
                  <c:v>24.95</c:v>
                </c:pt>
                <c:pt idx="161">
                  <c:v>24.95</c:v>
                </c:pt>
              </c:numCache>
            </c:numRef>
          </c:xVal>
          <c:yVal>
            <c:numRef>
              <c:f>Calculations!$L$42:$L$203</c:f>
              <c:numCache>
                <c:formatCode>0</c:formatCode>
                <c:ptCount val="162"/>
                <c:pt idx="0">
                  <c:v>181</c:v>
                </c:pt>
                <c:pt idx="1">
                  <c:v>181</c:v>
                </c:pt>
                <c:pt idx="2">
                  <c:v>181</c:v>
                </c:pt>
                <c:pt idx="3">
                  <c:v>181</c:v>
                </c:pt>
                <c:pt idx="4">
                  <c:v>181</c:v>
                </c:pt>
                <c:pt idx="5">
                  <c:v>181</c:v>
                </c:pt>
                <c:pt idx="6">
                  <c:v>181</c:v>
                </c:pt>
                <c:pt idx="7">
                  <c:v>181</c:v>
                </c:pt>
                <c:pt idx="8">
                  <c:v>181</c:v>
                </c:pt>
                <c:pt idx="9">
                  <c:v>181</c:v>
                </c:pt>
                <c:pt idx="10">
                  <c:v>181</c:v>
                </c:pt>
                <c:pt idx="11">
                  <c:v>181</c:v>
                </c:pt>
                <c:pt idx="12">
                  <c:v>181</c:v>
                </c:pt>
                <c:pt idx="13">
                  <c:v>181</c:v>
                </c:pt>
                <c:pt idx="14">
                  <c:v>181</c:v>
                </c:pt>
                <c:pt idx="15">
                  <c:v>181</c:v>
                </c:pt>
                <c:pt idx="16">
                  <c:v>181</c:v>
                </c:pt>
                <c:pt idx="17">
                  <c:v>181</c:v>
                </c:pt>
                <c:pt idx="18">
                  <c:v>181</c:v>
                </c:pt>
                <c:pt idx="19">
                  <c:v>181</c:v>
                </c:pt>
                <c:pt idx="20">
                  <c:v>181</c:v>
                </c:pt>
                <c:pt idx="21">
                  <c:v>181</c:v>
                </c:pt>
                <c:pt idx="22">
                  <c:v>181</c:v>
                </c:pt>
                <c:pt idx="23">
                  <c:v>181</c:v>
                </c:pt>
                <c:pt idx="24">
                  <c:v>181</c:v>
                </c:pt>
                <c:pt idx="25">
                  <c:v>181</c:v>
                </c:pt>
                <c:pt idx="26">
                  <c:v>181</c:v>
                </c:pt>
                <c:pt idx="27">
                  <c:v>181</c:v>
                </c:pt>
                <c:pt idx="28">
                  <c:v>181</c:v>
                </c:pt>
                <c:pt idx="29">
                  <c:v>181</c:v>
                </c:pt>
                <c:pt idx="30">
                  <c:v>181</c:v>
                </c:pt>
                <c:pt idx="31">
                  <c:v>181</c:v>
                </c:pt>
                <c:pt idx="32">
                  <c:v>181</c:v>
                </c:pt>
                <c:pt idx="33">
                  <c:v>181</c:v>
                </c:pt>
                <c:pt idx="34">
                  <c:v>181</c:v>
                </c:pt>
                <c:pt idx="35">
                  <c:v>181</c:v>
                </c:pt>
                <c:pt idx="36">
                  <c:v>181</c:v>
                </c:pt>
                <c:pt idx="37">
                  <c:v>181</c:v>
                </c:pt>
                <c:pt idx="38">
                  <c:v>181</c:v>
                </c:pt>
                <c:pt idx="39">
                  <c:v>181</c:v>
                </c:pt>
                <c:pt idx="40">
                  <c:v>181</c:v>
                </c:pt>
                <c:pt idx="41">
                  <c:v>181</c:v>
                </c:pt>
                <c:pt idx="42">
                  <c:v>181</c:v>
                </c:pt>
                <c:pt idx="43">
                  <c:v>181</c:v>
                </c:pt>
                <c:pt idx="44">
                  <c:v>181</c:v>
                </c:pt>
                <c:pt idx="45">
                  <c:v>181</c:v>
                </c:pt>
                <c:pt idx="46">
                  <c:v>181</c:v>
                </c:pt>
                <c:pt idx="47">
                  <c:v>181</c:v>
                </c:pt>
                <c:pt idx="48">
                  <c:v>181</c:v>
                </c:pt>
                <c:pt idx="49">
                  <c:v>181</c:v>
                </c:pt>
                <c:pt idx="50">
                  <c:v>181</c:v>
                </c:pt>
                <c:pt idx="51">
                  <c:v>181</c:v>
                </c:pt>
                <c:pt idx="52">
                  <c:v>181</c:v>
                </c:pt>
                <c:pt idx="53">
                  <c:v>181</c:v>
                </c:pt>
                <c:pt idx="54">
                  <c:v>181</c:v>
                </c:pt>
                <c:pt idx="55">
                  <c:v>181</c:v>
                </c:pt>
                <c:pt idx="56">
                  <c:v>181</c:v>
                </c:pt>
                <c:pt idx="57">
                  <c:v>181</c:v>
                </c:pt>
                <c:pt idx="58">
                  <c:v>181</c:v>
                </c:pt>
                <c:pt idx="59">
                  <c:v>181</c:v>
                </c:pt>
                <c:pt idx="60">
                  <c:v>181</c:v>
                </c:pt>
                <c:pt idx="61">
                  <c:v>181</c:v>
                </c:pt>
                <c:pt idx="62">
                  <c:v>181</c:v>
                </c:pt>
                <c:pt idx="63">
                  <c:v>181</c:v>
                </c:pt>
                <c:pt idx="64">
                  <c:v>181</c:v>
                </c:pt>
                <c:pt idx="65">
                  <c:v>181</c:v>
                </c:pt>
                <c:pt idx="66">
                  <c:v>181</c:v>
                </c:pt>
                <c:pt idx="67">
                  <c:v>181</c:v>
                </c:pt>
                <c:pt idx="68">
                  <c:v>181</c:v>
                </c:pt>
                <c:pt idx="69">
                  <c:v>181</c:v>
                </c:pt>
                <c:pt idx="70">
                  <c:v>181</c:v>
                </c:pt>
                <c:pt idx="71">
                  <c:v>181</c:v>
                </c:pt>
                <c:pt idx="72">
                  <c:v>181</c:v>
                </c:pt>
                <c:pt idx="73">
                  <c:v>181</c:v>
                </c:pt>
                <c:pt idx="74">
                  <c:v>181</c:v>
                </c:pt>
                <c:pt idx="75">
                  <c:v>181</c:v>
                </c:pt>
                <c:pt idx="76">
                  <c:v>181</c:v>
                </c:pt>
                <c:pt idx="77">
                  <c:v>181</c:v>
                </c:pt>
                <c:pt idx="78">
                  <c:v>181</c:v>
                </c:pt>
                <c:pt idx="79">
                  <c:v>181</c:v>
                </c:pt>
                <c:pt idx="80">
                  <c:v>181</c:v>
                </c:pt>
                <c:pt idx="81">
                  <c:v>181</c:v>
                </c:pt>
                <c:pt idx="82">
                  <c:v>181</c:v>
                </c:pt>
                <c:pt idx="83">
                  <c:v>181</c:v>
                </c:pt>
                <c:pt idx="84">
                  <c:v>181</c:v>
                </c:pt>
                <c:pt idx="85">
                  <c:v>181</c:v>
                </c:pt>
                <c:pt idx="86">
                  <c:v>181</c:v>
                </c:pt>
                <c:pt idx="87">
                  <c:v>181</c:v>
                </c:pt>
                <c:pt idx="88">
                  <c:v>181</c:v>
                </c:pt>
                <c:pt idx="89">
                  <c:v>181</c:v>
                </c:pt>
                <c:pt idx="90">
                  <c:v>181</c:v>
                </c:pt>
                <c:pt idx="91">
                  <c:v>181</c:v>
                </c:pt>
                <c:pt idx="92">
                  <c:v>181</c:v>
                </c:pt>
                <c:pt idx="93">
                  <c:v>181</c:v>
                </c:pt>
                <c:pt idx="94">
                  <c:v>181</c:v>
                </c:pt>
                <c:pt idx="95">
                  <c:v>181</c:v>
                </c:pt>
                <c:pt idx="96">
                  <c:v>181</c:v>
                </c:pt>
                <c:pt idx="97">
                  <c:v>181</c:v>
                </c:pt>
                <c:pt idx="98">
                  <c:v>181</c:v>
                </c:pt>
                <c:pt idx="99">
                  <c:v>181</c:v>
                </c:pt>
                <c:pt idx="100">
                  <c:v>181</c:v>
                </c:pt>
                <c:pt idx="101">
                  <c:v>181</c:v>
                </c:pt>
                <c:pt idx="102">
                  <c:v>181</c:v>
                </c:pt>
                <c:pt idx="103">
                  <c:v>181</c:v>
                </c:pt>
                <c:pt idx="104">
                  <c:v>181</c:v>
                </c:pt>
                <c:pt idx="105">
                  <c:v>181</c:v>
                </c:pt>
                <c:pt idx="106">
                  <c:v>181</c:v>
                </c:pt>
                <c:pt idx="107">
                  <c:v>181</c:v>
                </c:pt>
                <c:pt idx="108">
                  <c:v>181</c:v>
                </c:pt>
                <c:pt idx="109">
                  <c:v>181</c:v>
                </c:pt>
                <c:pt idx="110">
                  <c:v>181</c:v>
                </c:pt>
                <c:pt idx="111">
                  <c:v>181</c:v>
                </c:pt>
                <c:pt idx="112">
                  <c:v>181</c:v>
                </c:pt>
                <c:pt idx="113">
                  <c:v>181</c:v>
                </c:pt>
                <c:pt idx="114">
                  <c:v>181</c:v>
                </c:pt>
                <c:pt idx="115">
                  <c:v>181</c:v>
                </c:pt>
                <c:pt idx="116">
                  <c:v>172.88774439978303</c:v>
                </c:pt>
                <c:pt idx="117">
                  <c:v>169.65717484658504</c:v>
                </c:pt>
                <c:pt idx="118">
                  <c:v>167.25017380298064</c:v>
                </c:pt>
                <c:pt idx="119">
                  <c:v>165.2570752489581</c:v>
                </c:pt>
                <c:pt idx="120">
                  <c:v>163.52643492578389</c:v>
                </c:pt>
                <c:pt idx="121">
                  <c:v>161.98200489272372</c:v>
                </c:pt>
                <c:pt idx="122">
                  <c:v>160.57889580550466</c:v>
                </c:pt>
                <c:pt idx="123">
                  <c:v>159.28798993958759</c:v>
                </c:pt>
                <c:pt idx="124">
                  <c:v>158.08910054735026</c:v>
                </c:pt>
                <c:pt idx="125">
                  <c:v>156.96753439658175</c:v>
                </c:pt>
                <c:pt idx="126">
                  <c:v>155.91219104408685</c:v>
                </c:pt>
                <c:pt idx="127">
                  <c:v>154.91443381157546</c:v>
                </c:pt>
                <c:pt idx="128">
                  <c:v>153.9673806483739</c:v>
                </c:pt>
                <c:pt idx="129">
                  <c:v>153.06543830157472</c:v>
                </c:pt>
                <c:pt idx="130">
                  <c:v>152.20398482881552</c:v>
                </c:pt>
                <c:pt idx="131">
                  <c:v>151.37914643506832</c:v>
                </c:pt>
                <c:pt idx="132">
                  <c:v>150.58763644238027</c:v>
                </c:pt>
                <c:pt idx="133">
                  <c:v>149.82663644042719</c:v>
                </c:pt>
                <c:pt idx="134">
                  <c:v>149.093706828368</c:v>
                </c:pt>
                <c:pt idx="135">
                  <c:v>148.38671830729632</c:v>
                </c:pt>
                <c:pt idx="136">
                  <c:v>147.70379860869943</c:v>
                </c:pt>
                <c:pt idx="137">
                  <c:v>147.0432905018248</c:v>
                </c:pt>
                <c:pt idx="138">
                  <c:v>146.4037182843517</c:v>
                </c:pt>
                <c:pt idx="139">
                  <c:v>145.78376074555084</c:v>
                </c:pt>
                <c:pt idx="140">
                  <c:v>145.18222913199915</c:v>
                </c:pt>
                <c:pt idx="141">
                  <c:v>144.59804902544195</c:v>
                </c:pt>
                <c:pt idx="142">
                  <c:v>144.03024531306539</c:v>
                </c:pt>
                <c:pt idx="143">
                  <c:v>143.47792962635901</c:v>
                </c:pt>
                <c:pt idx="144">
                  <c:v>142.94028976849611</c:v>
                </c:pt>
                <c:pt idx="145">
                  <c:v>142.41658075695358</c:v>
                </c:pt>
                <c:pt idx="146">
                  <c:v>141.9061171883491</c:v>
                </c:pt>
                <c:pt idx="147">
                  <c:v>141.4082666934336</c:v>
                </c:pt>
                <c:pt idx="148">
                  <c:v>140.92244429693744</c:v>
                </c:pt>
                <c:pt idx="149">
                  <c:v>140.4481075331704</c:v>
                </c:pt>
                <c:pt idx="150">
                  <c:v>139.98475219654321</c:v>
                </c:pt>
                <c:pt idx="151">
                  <c:v>139.53190862842709</c:v>
                </c:pt>
                <c:pt idx="152">
                  <c:v>139.08913845941348</c:v>
                </c:pt>
                <c:pt idx="153">
                  <c:v>138.65603174012955</c:v>
                </c:pt>
                <c:pt idx="154">
                  <c:v>138.23220440509485</c:v>
                </c:pt>
                <c:pt idx="155">
                  <c:v>137.8172960232703</c:v>
                </c:pt>
                <c:pt idx="156">
                  <c:v>137.41096779641418</c:v>
                </c:pt>
                <c:pt idx="157">
                  <c:v>137.01290077246142</c:v>
                </c:pt>
                <c:pt idx="158">
                  <c:v>136.62279424616887</c:v>
                </c:pt>
                <c:pt idx="159">
                  <c:v>136.24036432342135</c:v>
                </c:pt>
                <c:pt idx="160">
                  <c:v>135.86534262904513</c:v>
                </c:pt>
              </c:numCache>
            </c:numRef>
          </c:yVal>
          <c:smooth val="0"/>
          <c:extLst>
            <c:ext xmlns:c16="http://schemas.microsoft.com/office/drawing/2014/chart" uri="{C3380CC4-5D6E-409C-BE32-E72D297353CC}">
              <c16:uniqueId val="{0000000E-07C9-42DD-BF8E-B15F8F071BF1}"/>
            </c:ext>
          </c:extLst>
        </c:ser>
        <c:ser>
          <c:idx val="0"/>
          <c:order val="13"/>
          <c:tx>
            <c:strRef>
              <c:f>Calculations!$P$41</c:f>
              <c:strCache>
                <c:ptCount val="1"/>
                <c:pt idx="0">
                  <c:v>Highest parametric roll risk***</c:v>
                </c:pt>
              </c:strCache>
            </c:strRef>
          </c:tx>
          <c:spPr>
            <a:ln w="25400" cap="rnd">
              <a:noFill/>
              <a:round/>
            </a:ln>
            <a:effectLst/>
          </c:spPr>
          <c:marker>
            <c:symbol val="diamond"/>
            <c:size val="14"/>
            <c:spPr>
              <a:solidFill>
                <a:srgbClr val="FFFF00"/>
              </a:solidFill>
              <a:ln w="25400">
                <a:solidFill>
                  <a:schemeClr val="tx1"/>
                </a:solidFill>
              </a:ln>
              <a:effectLst/>
            </c:spPr>
          </c:marker>
          <c:xVal>
            <c:numRef>
              <c:f>Calculations!$Q$43:$Q$201</c:f>
              <c:numCache>
                <c:formatCode>General</c:formatCode>
                <c:ptCount val="159"/>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12.34375</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#N/A</c:v>
                </c:pt>
                <c:pt idx="103">
                  <c:v>#N/A</c:v>
                </c:pt>
                <c:pt idx="104">
                  <c:v>#N/A</c:v>
                </c:pt>
                <c:pt idx="105">
                  <c:v>#N/A</c:v>
                </c:pt>
                <c:pt idx="106">
                  <c:v>#N/A</c:v>
                </c:pt>
                <c:pt idx="107">
                  <c:v>#N/A</c:v>
                </c:pt>
                <c:pt idx="108">
                  <c:v>#N/A</c:v>
                </c:pt>
                <c:pt idx="109">
                  <c:v>#N/A</c:v>
                </c:pt>
                <c:pt idx="110">
                  <c:v>#N/A</c:v>
                </c:pt>
                <c:pt idx="111">
                  <c:v>#N/A</c:v>
                </c:pt>
                <c:pt idx="112">
                  <c:v>#N/A</c:v>
                </c:pt>
                <c:pt idx="113">
                  <c:v>#N/A</c:v>
                </c:pt>
                <c:pt idx="114">
                  <c:v>#N/A</c:v>
                </c:pt>
                <c:pt idx="115">
                  <c:v>#N/A</c:v>
                </c:pt>
                <c:pt idx="116">
                  <c:v>#N/A</c:v>
                </c:pt>
                <c:pt idx="117">
                  <c:v>#N/A</c:v>
                </c:pt>
                <c:pt idx="118">
                  <c:v>#N/A</c:v>
                </c:pt>
                <c:pt idx="119">
                  <c:v>#N/A</c:v>
                </c:pt>
                <c:pt idx="120">
                  <c:v>#N/A</c:v>
                </c:pt>
                <c:pt idx="121">
                  <c:v>#N/A</c:v>
                </c:pt>
                <c:pt idx="122">
                  <c:v>#N/A</c:v>
                </c:pt>
                <c:pt idx="123">
                  <c:v>#N/A</c:v>
                </c:pt>
                <c:pt idx="124">
                  <c:v>#N/A</c:v>
                </c:pt>
                <c:pt idx="125">
                  <c:v>#N/A</c:v>
                </c:pt>
                <c:pt idx="126">
                  <c:v>#N/A</c:v>
                </c:pt>
                <c:pt idx="127">
                  <c:v>#N/A</c:v>
                </c:pt>
                <c:pt idx="128">
                  <c:v>#N/A</c:v>
                </c:pt>
                <c:pt idx="129">
                  <c:v>#N/A</c:v>
                </c:pt>
                <c:pt idx="130">
                  <c:v>#N/A</c:v>
                </c:pt>
                <c:pt idx="131">
                  <c:v>#N/A</c:v>
                </c:pt>
                <c:pt idx="132">
                  <c:v>#N/A</c:v>
                </c:pt>
                <c:pt idx="133">
                  <c:v>#N/A</c:v>
                </c:pt>
                <c:pt idx="134">
                  <c:v>#N/A</c:v>
                </c:pt>
                <c:pt idx="135">
                  <c:v>#N/A</c:v>
                </c:pt>
                <c:pt idx="136">
                  <c:v>#N/A</c:v>
                </c:pt>
                <c:pt idx="137">
                  <c:v>#N/A</c:v>
                </c:pt>
                <c:pt idx="138">
                  <c:v>#N/A</c:v>
                </c:pt>
                <c:pt idx="139">
                  <c:v>#N/A</c:v>
                </c:pt>
                <c:pt idx="140">
                  <c:v>#N/A</c:v>
                </c:pt>
                <c:pt idx="141">
                  <c:v>#N/A</c:v>
                </c:pt>
                <c:pt idx="142">
                  <c:v>#N/A</c:v>
                </c:pt>
                <c:pt idx="143">
                  <c:v>#N/A</c:v>
                </c:pt>
                <c:pt idx="144">
                  <c:v>#N/A</c:v>
                </c:pt>
                <c:pt idx="145">
                  <c:v>#N/A</c:v>
                </c:pt>
                <c:pt idx="146">
                  <c:v>#N/A</c:v>
                </c:pt>
                <c:pt idx="147">
                  <c:v>#N/A</c:v>
                </c:pt>
                <c:pt idx="148">
                  <c:v>#N/A</c:v>
                </c:pt>
                <c:pt idx="149">
                  <c:v>#N/A</c:v>
                </c:pt>
                <c:pt idx="150">
                  <c:v>#N/A</c:v>
                </c:pt>
                <c:pt idx="151">
                  <c:v>#N/A</c:v>
                </c:pt>
                <c:pt idx="152">
                  <c:v>#N/A</c:v>
                </c:pt>
                <c:pt idx="153">
                  <c:v>#N/A</c:v>
                </c:pt>
                <c:pt idx="154">
                  <c:v>#N/A</c:v>
                </c:pt>
                <c:pt idx="155">
                  <c:v>#N/A</c:v>
                </c:pt>
                <c:pt idx="156">
                  <c:v>#N/A</c:v>
                </c:pt>
                <c:pt idx="157">
                  <c:v>#N/A</c:v>
                </c:pt>
                <c:pt idx="158">
                  <c:v>#N/A</c:v>
                </c:pt>
              </c:numCache>
            </c:numRef>
          </c:xVal>
          <c:yVal>
            <c:numRef>
              <c:f>Calculations!$R$43:$R$201</c:f>
              <c:numCache>
                <c:formatCode>General</c:formatCode>
                <c:ptCount val="159"/>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142.6595299749159</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#N/A</c:v>
                </c:pt>
                <c:pt idx="103">
                  <c:v>#N/A</c:v>
                </c:pt>
                <c:pt idx="104">
                  <c:v>#N/A</c:v>
                </c:pt>
                <c:pt idx="105">
                  <c:v>#N/A</c:v>
                </c:pt>
                <c:pt idx="106">
                  <c:v>#N/A</c:v>
                </c:pt>
                <c:pt idx="107">
                  <c:v>#N/A</c:v>
                </c:pt>
                <c:pt idx="108">
                  <c:v>#N/A</c:v>
                </c:pt>
                <c:pt idx="109">
                  <c:v>#N/A</c:v>
                </c:pt>
                <c:pt idx="110">
                  <c:v>#N/A</c:v>
                </c:pt>
                <c:pt idx="111">
                  <c:v>#N/A</c:v>
                </c:pt>
                <c:pt idx="112">
                  <c:v>#N/A</c:v>
                </c:pt>
                <c:pt idx="113">
                  <c:v>#N/A</c:v>
                </c:pt>
                <c:pt idx="114">
                  <c:v>#N/A</c:v>
                </c:pt>
                <c:pt idx="115">
                  <c:v>#N/A</c:v>
                </c:pt>
                <c:pt idx="116">
                  <c:v>#N/A</c:v>
                </c:pt>
                <c:pt idx="117">
                  <c:v>#N/A</c:v>
                </c:pt>
                <c:pt idx="118">
                  <c:v>#N/A</c:v>
                </c:pt>
                <c:pt idx="119">
                  <c:v>#N/A</c:v>
                </c:pt>
                <c:pt idx="120">
                  <c:v>#N/A</c:v>
                </c:pt>
                <c:pt idx="121">
                  <c:v>#N/A</c:v>
                </c:pt>
                <c:pt idx="122">
                  <c:v>#N/A</c:v>
                </c:pt>
                <c:pt idx="123">
                  <c:v>#N/A</c:v>
                </c:pt>
                <c:pt idx="124">
                  <c:v>#N/A</c:v>
                </c:pt>
                <c:pt idx="125">
                  <c:v>#N/A</c:v>
                </c:pt>
                <c:pt idx="126">
                  <c:v>#N/A</c:v>
                </c:pt>
                <c:pt idx="127">
                  <c:v>#N/A</c:v>
                </c:pt>
                <c:pt idx="128">
                  <c:v>#N/A</c:v>
                </c:pt>
                <c:pt idx="129">
                  <c:v>#N/A</c:v>
                </c:pt>
                <c:pt idx="130">
                  <c:v>#N/A</c:v>
                </c:pt>
                <c:pt idx="131">
                  <c:v>#N/A</c:v>
                </c:pt>
                <c:pt idx="132">
                  <c:v>#N/A</c:v>
                </c:pt>
                <c:pt idx="133">
                  <c:v>#N/A</c:v>
                </c:pt>
                <c:pt idx="134">
                  <c:v>#N/A</c:v>
                </c:pt>
                <c:pt idx="135">
                  <c:v>#N/A</c:v>
                </c:pt>
                <c:pt idx="136">
                  <c:v>#N/A</c:v>
                </c:pt>
                <c:pt idx="137">
                  <c:v>#N/A</c:v>
                </c:pt>
                <c:pt idx="138">
                  <c:v>#N/A</c:v>
                </c:pt>
                <c:pt idx="139">
                  <c:v>#N/A</c:v>
                </c:pt>
                <c:pt idx="140">
                  <c:v>#N/A</c:v>
                </c:pt>
                <c:pt idx="141">
                  <c:v>#N/A</c:v>
                </c:pt>
                <c:pt idx="142">
                  <c:v>#N/A</c:v>
                </c:pt>
                <c:pt idx="143">
                  <c:v>#N/A</c:v>
                </c:pt>
                <c:pt idx="144">
                  <c:v>#N/A</c:v>
                </c:pt>
                <c:pt idx="145">
                  <c:v>#N/A</c:v>
                </c:pt>
                <c:pt idx="146">
                  <c:v>#N/A</c:v>
                </c:pt>
                <c:pt idx="147">
                  <c:v>#N/A</c:v>
                </c:pt>
                <c:pt idx="148">
                  <c:v>#N/A</c:v>
                </c:pt>
                <c:pt idx="149">
                  <c:v>#N/A</c:v>
                </c:pt>
                <c:pt idx="150">
                  <c:v>#N/A</c:v>
                </c:pt>
                <c:pt idx="151">
                  <c:v>#N/A</c:v>
                </c:pt>
                <c:pt idx="152">
                  <c:v>#N/A</c:v>
                </c:pt>
                <c:pt idx="153">
                  <c:v>#N/A</c:v>
                </c:pt>
                <c:pt idx="154">
                  <c:v>#N/A</c:v>
                </c:pt>
                <c:pt idx="155">
                  <c:v>#N/A</c:v>
                </c:pt>
                <c:pt idx="156">
                  <c:v>#N/A</c:v>
                </c:pt>
                <c:pt idx="157">
                  <c:v>#N/A</c:v>
                </c:pt>
                <c:pt idx="158">
                  <c:v>#N/A</c:v>
                </c:pt>
              </c:numCache>
            </c:numRef>
          </c:yVal>
          <c:smooth val="0"/>
          <c:extLst>
            <c:ext xmlns:c16="http://schemas.microsoft.com/office/drawing/2014/chart" uri="{C3380CC4-5D6E-409C-BE32-E72D297353CC}">
              <c16:uniqueId val="{0000000F-07C9-42DD-BF8E-B15F8F071BF1}"/>
            </c:ext>
          </c:extLst>
        </c:ser>
        <c:ser>
          <c:idx val="5"/>
          <c:order val="14"/>
          <c:tx>
            <c:strRef>
              <c:f>Calculations!$S$41</c:f>
              <c:strCache>
                <c:ptCount val="1"/>
                <c:pt idx="0">
                  <c:v>Highest BQ parametric roll risk***</c:v>
                </c:pt>
              </c:strCache>
            </c:strRef>
          </c:tx>
          <c:spPr>
            <a:ln w="25400" cap="rnd">
              <a:noFill/>
              <a:round/>
            </a:ln>
            <a:effectLst/>
          </c:spPr>
          <c:marker>
            <c:symbol val="diamond"/>
            <c:size val="14"/>
            <c:spPr>
              <a:solidFill>
                <a:srgbClr val="FFFF00"/>
              </a:solidFill>
              <a:ln w="25400">
                <a:solidFill>
                  <a:schemeClr val="tx1"/>
                </a:solidFill>
              </a:ln>
              <a:effectLst/>
            </c:spPr>
          </c:marker>
          <c:xVal>
            <c:numRef>
              <c:f>Calculations!$T$43:$T$201</c:f>
              <c:numCache>
                <c:formatCode>General</c:formatCode>
                <c:ptCount val="159"/>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#N/A</c:v>
                </c:pt>
                <c:pt idx="103">
                  <c:v>#N/A</c:v>
                </c:pt>
                <c:pt idx="104">
                  <c:v>#N/A</c:v>
                </c:pt>
                <c:pt idx="105">
                  <c:v>#N/A</c:v>
                </c:pt>
                <c:pt idx="106">
                  <c:v>#N/A</c:v>
                </c:pt>
                <c:pt idx="107">
                  <c:v>#N/A</c:v>
                </c:pt>
                <c:pt idx="108">
                  <c:v>#N/A</c:v>
                </c:pt>
                <c:pt idx="109">
                  <c:v>#N/A</c:v>
                </c:pt>
                <c:pt idx="110">
                  <c:v>#N/A</c:v>
                </c:pt>
                <c:pt idx="111">
                  <c:v>#N/A</c:v>
                </c:pt>
                <c:pt idx="112">
                  <c:v>#N/A</c:v>
                </c:pt>
                <c:pt idx="113">
                  <c:v>#N/A</c:v>
                </c:pt>
                <c:pt idx="114">
                  <c:v>#N/A</c:v>
                </c:pt>
                <c:pt idx="115">
                  <c:v>#N/A</c:v>
                </c:pt>
                <c:pt idx="116">
                  <c:v>#N/A</c:v>
                </c:pt>
                <c:pt idx="117">
                  <c:v>#N/A</c:v>
                </c:pt>
                <c:pt idx="118">
                  <c:v>#N/A</c:v>
                </c:pt>
                <c:pt idx="119">
                  <c:v>#N/A</c:v>
                </c:pt>
                <c:pt idx="120">
                  <c:v>#N/A</c:v>
                </c:pt>
                <c:pt idx="121">
                  <c:v>#N/A</c:v>
                </c:pt>
                <c:pt idx="122">
                  <c:v>#N/A</c:v>
                </c:pt>
                <c:pt idx="123">
                  <c:v>#N/A</c:v>
                </c:pt>
                <c:pt idx="124">
                  <c:v>#N/A</c:v>
                </c:pt>
                <c:pt idx="125">
                  <c:v>#N/A</c:v>
                </c:pt>
                <c:pt idx="126">
                  <c:v>#N/A</c:v>
                </c:pt>
                <c:pt idx="127">
                  <c:v>#N/A</c:v>
                </c:pt>
                <c:pt idx="128">
                  <c:v>#N/A</c:v>
                </c:pt>
                <c:pt idx="129">
                  <c:v>#N/A</c:v>
                </c:pt>
                <c:pt idx="130">
                  <c:v>#N/A</c:v>
                </c:pt>
                <c:pt idx="131">
                  <c:v>#N/A</c:v>
                </c:pt>
                <c:pt idx="132">
                  <c:v>#N/A</c:v>
                </c:pt>
                <c:pt idx="133">
                  <c:v>#N/A</c:v>
                </c:pt>
                <c:pt idx="134">
                  <c:v>#N/A</c:v>
                </c:pt>
                <c:pt idx="135">
                  <c:v>#N/A</c:v>
                </c:pt>
                <c:pt idx="136">
                  <c:v>#N/A</c:v>
                </c:pt>
                <c:pt idx="137">
                  <c:v>#N/A</c:v>
                </c:pt>
                <c:pt idx="138">
                  <c:v>#N/A</c:v>
                </c:pt>
                <c:pt idx="139">
                  <c:v>#N/A</c:v>
                </c:pt>
                <c:pt idx="140">
                  <c:v>#N/A</c:v>
                </c:pt>
                <c:pt idx="141">
                  <c:v>#N/A</c:v>
                </c:pt>
                <c:pt idx="142">
                  <c:v>#N/A</c:v>
                </c:pt>
                <c:pt idx="143">
                  <c:v>#N/A</c:v>
                </c:pt>
                <c:pt idx="144">
                  <c:v>#N/A</c:v>
                </c:pt>
                <c:pt idx="145">
                  <c:v>#N/A</c:v>
                </c:pt>
                <c:pt idx="146">
                  <c:v>#N/A</c:v>
                </c:pt>
                <c:pt idx="147">
                  <c:v>#N/A</c:v>
                </c:pt>
                <c:pt idx="148">
                  <c:v>#N/A</c:v>
                </c:pt>
                <c:pt idx="149">
                  <c:v>#N/A</c:v>
                </c:pt>
                <c:pt idx="150">
                  <c:v>#N/A</c:v>
                </c:pt>
                <c:pt idx="151">
                  <c:v>#N/A</c:v>
                </c:pt>
                <c:pt idx="152">
                  <c:v>#N/A</c:v>
                </c:pt>
                <c:pt idx="153">
                  <c:v>#N/A</c:v>
                </c:pt>
                <c:pt idx="154">
                  <c:v>#N/A</c:v>
                </c:pt>
                <c:pt idx="155">
                  <c:v>#N/A</c:v>
                </c:pt>
                <c:pt idx="156">
                  <c:v>#N/A</c:v>
                </c:pt>
                <c:pt idx="157">
                  <c:v>#N/A</c:v>
                </c:pt>
                <c:pt idx="158">
                  <c:v>#N/A</c:v>
                </c:pt>
              </c:numCache>
            </c:numRef>
          </c:xVal>
          <c:yVal>
            <c:numRef>
              <c:f>Calculations!$U$43:$U$201</c:f>
              <c:numCache>
                <c:formatCode>General</c:formatCode>
                <c:ptCount val="159"/>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#N/A</c:v>
                </c:pt>
                <c:pt idx="103">
                  <c:v>#N/A</c:v>
                </c:pt>
                <c:pt idx="104">
                  <c:v>#N/A</c:v>
                </c:pt>
                <c:pt idx="105">
                  <c:v>#N/A</c:v>
                </c:pt>
                <c:pt idx="106">
                  <c:v>#N/A</c:v>
                </c:pt>
                <c:pt idx="107">
                  <c:v>#N/A</c:v>
                </c:pt>
                <c:pt idx="108">
                  <c:v>#N/A</c:v>
                </c:pt>
                <c:pt idx="109">
                  <c:v>#N/A</c:v>
                </c:pt>
                <c:pt idx="110">
                  <c:v>#N/A</c:v>
                </c:pt>
                <c:pt idx="111">
                  <c:v>#N/A</c:v>
                </c:pt>
                <c:pt idx="112">
                  <c:v>#N/A</c:v>
                </c:pt>
                <c:pt idx="113">
                  <c:v>#N/A</c:v>
                </c:pt>
                <c:pt idx="114">
                  <c:v>#N/A</c:v>
                </c:pt>
                <c:pt idx="115">
                  <c:v>#N/A</c:v>
                </c:pt>
                <c:pt idx="116">
                  <c:v>#N/A</c:v>
                </c:pt>
                <c:pt idx="117">
                  <c:v>#N/A</c:v>
                </c:pt>
                <c:pt idx="118">
                  <c:v>#N/A</c:v>
                </c:pt>
                <c:pt idx="119">
                  <c:v>#N/A</c:v>
                </c:pt>
                <c:pt idx="120">
                  <c:v>#N/A</c:v>
                </c:pt>
                <c:pt idx="121">
                  <c:v>#N/A</c:v>
                </c:pt>
                <c:pt idx="122">
                  <c:v>#N/A</c:v>
                </c:pt>
                <c:pt idx="123">
                  <c:v>#N/A</c:v>
                </c:pt>
                <c:pt idx="124">
                  <c:v>#N/A</c:v>
                </c:pt>
                <c:pt idx="125">
                  <c:v>#N/A</c:v>
                </c:pt>
                <c:pt idx="126">
                  <c:v>#N/A</c:v>
                </c:pt>
                <c:pt idx="127">
                  <c:v>#N/A</c:v>
                </c:pt>
                <c:pt idx="128">
                  <c:v>#N/A</c:v>
                </c:pt>
                <c:pt idx="129">
                  <c:v>#N/A</c:v>
                </c:pt>
                <c:pt idx="130">
                  <c:v>#N/A</c:v>
                </c:pt>
                <c:pt idx="131">
                  <c:v>#N/A</c:v>
                </c:pt>
                <c:pt idx="132">
                  <c:v>#N/A</c:v>
                </c:pt>
                <c:pt idx="133">
                  <c:v>#N/A</c:v>
                </c:pt>
                <c:pt idx="134">
                  <c:v>#N/A</c:v>
                </c:pt>
                <c:pt idx="135">
                  <c:v>#N/A</c:v>
                </c:pt>
                <c:pt idx="136">
                  <c:v>#N/A</c:v>
                </c:pt>
                <c:pt idx="137">
                  <c:v>#N/A</c:v>
                </c:pt>
                <c:pt idx="138">
                  <c:v>#N/A</c:v>
                </c:pt>
                <c:pt idx="139">
                  <c:v>#N/A</c:v>
                </c:pt>
                <c:pt idx="140">
                  <c:v>#N/A</c:v>
                </c:pt>
                <c:pt idx="141">
                  <c:v>#N/A</c:v>
                </c:pt>
                <c:pt idx="142">
                  <c:v>#N/A</c:v>
                </c:pt>
                <c:pt idx="143">
                  <c:v>#N/A</c:v>
                </c:pt>
                <c:pt idx="144">
                  <c:v>#N/A</c:v>
                </c:pt>
                <c:pt idx="145">
                  <c:v>#N/A</c:v>
                </c:pt>
                <c:pt idx="146">
                  <c:v>#N/A</c:v>
                </c:pt>
                <c:pt idx="147">
                  <c:v>#N/A</c:v>
                </c:pt>
                <c:pt idx="148">
                  <c:v>#N/A</c:v>
                </c:pt>
                <c:pt idx="149">
                  <c:v>#N/A</c:v>
                </c:pt>
                <c:pt idx="150">
                  <c:v>#N/A</c:v>
                </c:pt>
                <c:pt idx="151">
                  <c:v>#N/A</c:v>
                </c:pt>
                <c:pt idx="152">
                  <c:v>#N/A</c:v>
                </c:pt>
                <c:pt idx="153">
                  <c:v>#N/A</c:v>
                </c:pt>
                <c:pt idx="154">
                  <c:v>#N/A</c:v>
                </c:pt>
                <c:pt idx="155">
                  <c:v>#N/A</c:v>
                </c:pt>
                <c:pt idx="156">
                  <c:v>#N/A</c:v>
                </c:pt>
                <c:pt idx="157">
                  <c:v>#N/A</c:v>
                </c:pt>
                <c:pt idx="158">
                  <c:v>#N/A</c:v>
                </c:pt>
              </c:numCache>
            </c:numRef>
          </c:yVal>
          <c:smooth val="0"/>
          <c:extLst>
            <c:ext xmlns:c16="http://schemas.microsoft.com/office/drawing/2014/chart" uri="{C3380CC4-5D6E-409C-BE32-E72D297353CC}">
              <c16:uniqueId val="{00000010-07C9-42DD-BF8E-B15F8F071BF1}"/>
            </c:ext>
          </c:extLst>
        </c:ser>
        <c:dLbls>
          <c:showLegendKey val="0"/>
          <c:showVal val="0"/>
          <c:showCatName val="0"/>
          <c:showSerName val="0"/>
          <c:showPercent val="0"/>
          <c:showBubbleSize val="0"/>
        </c:dLbls>
        <c:axId val="535943176"/>
        <c:axId val="535938256"/>
      </c:scatterChart>
      <c:valAx>
        <c:axId val="535943176"/>
        <c:scaling>
          <c:orientation val="minMax"/>
          <c:max val="25"/>
          <c:min val="0"/>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50" b="0" i="0" u="none" strike="noStrike" kern="1200" baseline="0">
                    <a:solidFill>
                      <a:schemeClr val="bg1"/>
                    </a:solidFill>
                    <a:latin typeface="+mn-lt"/>
                    <a:ea typeface="+mn-ea"/>
                    <a:cs typeface="+mn-cs"/>
                  </a:defRPr>
                </a:pPr>
                <a:r>
                  <a:rPr lang="en-GB"/>
                  <a:t>Ship speed in [knots]</a:t>
                </a:r>
              </a:p>
            </c:rich>
          </c:tx>
          <c:overlay val="0"/>
          <c:spPr>
            <a:noFill/>
            <a:ln>
              <a:noFill/>
            </a:ln>
            <a:effectLst/>
          </c:spPr>
          <c:txPr>
            <a:bodyPr rot="0" spcFirstLastPara="1" vertOverflow="ellipsis" vert="horz" wrap="square" anchor="ctr" anchorCtr="1"/>
            <a:lstStyle/>
            <a:p>
              <a:pPr>
                <a:defRPr sz="1050" b="0" i="0" u="none" strike="noStrike" kern="1200" baseline="0">
                  <a:solidFill>
                    <a:schemeClr val="bg1"/>
                  </a:solidFill>
                  <a:latin typeface="+mn-lt"/>
                  <a:ea typeface="+mn-ea"/>
                  <a:cs typeface="+mn-cs"/>
                </a:defRPr>
              </a:pPr>
              <a:endParaRPr lang="en-US"/>
            </a:p>
          </c:txPr>
        </c:title>
        <c:numFmt formatCode="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1050" b="0" i="0" u="none" strike="noStrike" kern="1200" baseline="0">
                <a:solidFill>
                  <a:schemeClr val="bg1"/>
                </a:solidFill>
                <a:latin typeface="+mn-lt"/>
                <a:ea typeface="+mn-ea"/>
                <a:cs typeface="+mn-cs"/>
              </a:defRPr>
            </a:pPr>
            <a:endParaRPr lang="en-US"/>
          </a:p>
        </c:txPr>
        <c:crossAx val="535938256"/>
        <c:crosses val="max"/>
        <c:crossBetween val="midCat"/>
      </c:valAx>
      <c:valAx>
        <c:axId val="535938256"/>
        <c:scaling>
          <c:orientation val="maxMin"/>
          <c:max val="180"/>
          <c:min val="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50" b="0" i="0" u="none" strike="noStrike" kern="1200" baseline="0">
                    <a:solidFill>
                      <a:schemeClr val="bg1"/>
                    </a:solidFill>
                    <a:latin typeface="+mn-lt"/>
                    <a:ea typeface="+mn-ea"/>
                    <a:cs typeface="+mn-cs"/>
                  </a:defRPr>
                </a:pPr>
                <a:r>
                  <a:rPr lang="en-GB"/>
                  <a:t>Wave heading in [deg]</a:t>
                </a:r>
              </a:p>
            </c:rich>
          </c:tx>
          <c:layout>
            <c:manualLayout>
              <c:xMode val="edge"/>
              <c:yMode val="edge"/>
              <c:x val="8.1282700756908563E-3"/>
              <c:y val="0.26920963712068247"/>
            </c:manualLayout>
          </c:layout>
          <c:overlay val="0"/>
          <c:spPr>
            <a:noFill/>
            <a:ln>
              <a:noFill/>
            </a:ln>
            <a:effectLst/>
          </c:spPr>
          <c:txPr>
            <a:bodyPr rot="-5400000" spcFirstLastPara="1" vertOverflow="ellipsis" vert="horz" wrap="square" anchor="ctr" anchorCtr="1"/>
            <a:lstStyle/>
            <a:p>
              <a:pPr>
                <a:defRPr sz="1050" b="0" i="0" u="none" strike="noStrike" kern="1200" baseline="0">
                  <a:solidFill>
                    <a:schemeClr val="bg1"/>
                  </a:solidFill>
                  <a:latin typeface="+mn-lt"/>
                  <a:ea typeface="+mn-ea"/>
                  <a:cs typeface="+mn-cs"/>
                </a:defRPr>
              </a:pPr>
              <a:endParaRPr lang="en-US"/>
            </a:p>
          </c:txPr>
        </c:title>
        <c:numFmt formatCode="0" sourceLinked="1"/>
        <c:majorTickMark val="none"/>
        <c:minorTickMark val="cross"/>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1050" b="0" i="0" u="none" strike="noStrike" kern="1200" baseline="0">
                <a:solidFill>
                  <a:schemeClr val="bg1"/>
                </a:solidFill>
                <a:latin typeface="+mn-lt"/>
                <a:ea typeface="+mn-ea"/>
                <a:cs typeface="+mn-cs"/>
              </a:defRPr>
            </a:pPr>
            <a:endParaRPr lang="en-US"/>
          </a:p>
        </c:txPr>
        <c:crossAx val="535943176"/>
        <c:crosses val="autoZero"/>
        <c:crossBetween val="midCat"/>
        <c:majorUnit val="15"/>
        <c:minorUnit val="5"/>
      </c:valAx>
      <c:spPr>
        <a:noFill/>
        <a:ln>
          <a:noFill/>
        </a:ln>
        <a:effectLst/>
      </c:spPr>
    </c:plotArea>
    <c:legend>
      <c:legendPos val="b"/>
      <c:legendEntry>
        <c:idx val="0"/>
        <c:delete val="1"/>
      </c:legendEntry>
      <c:legendEntry>
        <c:idx val="1"/>
        <c:delete val="1"/>
      </c:legendEntry>
      <c:legendEntry>
        <c:idx val="2"/>
        <c:delete val="1"/>
      </c:legendEntry>
      <c:legendEntry>
        <c:idx val="3"/>
        <c:delete val="1"/>
      </c:legendEntry>
      <c:legendEntry>
        <c:idx val="4"/>
        <c:delete val="1"/>
      </c:legendEntry>
      <c:legendEntry>
        <c:idx val="8"/>
        <c:delete val="1"/>
      </c:legendEntry>
      <c:legendEntry>
        <c:idx val="9"/>
        <c:delete val="1"/>
      </c:legendEntry>
      <c:legendEntry>
        <c:idx val="10"/>
        <c:delete val="1"/>
      </c:legendEntry>
      <c:legendEntry>
        <c:idx val="14"/>
        <c:delete val="1"/>
      </c:legendEntry>
      <c:layout>
        <c:manualLayout>
          <c:xMode val="edge"/>
          <c:yMode val="edge"/>
          <c:x val="0.14124764437684437"/>
          <c:y val="0.8225858698370121"/>
          <c:w val="0.74619148457253504"/>
          <c:h val="0.15294889863835784"/>
        </c:manualLayout>
      </c:layout>
      <c:overlay val="1"/>
      <c:spPr>
        <a:noFill/>
        <a:ln>
          <a:noFill/>
        </a:ln>
        <a:effectLst/>
      </c:spPr>
      <c:txPr>
        <a:bodyPr rot="0" spcFirstLastPara="1" vertOverflow="ellipsis" vert="horz" wrap="square" anchor="ctr" anchorCtr="1"/>
        <a:lstStyle/>
        <a:p>
          <a:pPr>
            <a:defRPr sz="1050" b="0" i="0" u="none" strike="noStrike" kern="1200" baseline="0">
              <a:solidFill>
                <a:schemeClr val="bg1"/>
              </a:solidFill>
              <a:latin typeface="+mn-lt"/>
              <a:ea typeface="+mn-ea"/>
              <a:cs typeface="+mn-cs"/>
            </a:defRPr>
          </a:pPr>
          <a:endParaRPr lang="en-US"/>
        </a:p>
      </c:txPr>
    </c:legend>
    <c:plotVisOnly val="1"/>
    <c:dispBlanksAs val="gap"/>
    <c:showDLblsOverMax val="0"/>
  </c:chart>
  <c:spPr>
    <a:solidFill>
      <a:schemeClr val="bg2">
        <a:lumMod val="25000"/>
      </a:schemeClr>
    </a:solidFill>
    <a:ln w="9525" cap="flat" cmpd="sng" algn="ctr">
      <a:noFill/>
      <a:round/>
    </a:ln>
    <a:effectLst/>
  </c:spPr>
  <c:txPr>
    <a:bodyPr/>
    <a:lstStyle/>
    <a:p>
      <a:pPr>
        <a:defRPr sz="1050">
          <a:solidFill>
            <a:schemeClr val="bg1"/>
          </a:solidFill>
        </a:defRPr>
      </a:pPr>
      <a:endParaRPr lang="en-US"/>
    </a:p>
  </c:txPr>
  <c:printSettings>
    <c:headerFooter/>
    <c:pageMargins b="0.75" l="0.7" r="0.7" t="0.75" header="0.3" footer="0.3"/>
    <c:pageSetup/>
  </c:printSettings>
  <c:userShapes r:id="rId3"/>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5211947311408763E-3"/>
          <c:y val="1.8845323769169142E-2"/>
          <c:w val="0.86480989737881098"/>
          <c:h val="0.96402184752062581"/>
        </c:manualLayout>
      </c:layout>
      <c:scatterChart>
        <c:scatterStyle val="lineMarker"/>
        <c:varyColors val="0"/>
        <c:ser>
          <c:idx val="4"/>
          <c:order val="0"/>
          <c:tx>
            <c:strRef>
              <c:f>Calculations!$A$240</c:f>
              <c:strCache>
                <c:ptCount val="1"/>
                <c:pt idx="0">
                  <c:v>Labels</c:v>
                </c:pt>
              </c:strCache>
            </c:strRef>
          </c:tx>
          <c:spPr>
            <a:ln>
              <a:noFill/>
            </a:ln>
          </c:spPr>
          <c:marker>
            <c:symbol val="none"/>
          </c:marker>
          <c:dLbls>
            <c:dLbl>
              <c:idx val="0"/>
              <c:tx>
                <c:rich>
                  <a:bodyPr/>
                  <a:lstStyle/>
                  <a:p>
                    <a:fld id="{76D1A1F4-B96B-49EA-B161-83B22D63E177}" type="CELLRANGE">
                      <a:rPr lang="en-US"/>
                      <a:pPr/>
                      <a:t>[CELLRANGE]</a:t>
                    </a:fld>
                    <a:endParaRPr lang="en-GB"/>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0-5238-463F-9D38-42ABCFA0B1C6}"/>
                </c:ext>
              </c:extLst>
            </c:dLbl>
            <c:dLbl>
              <c:idx val="1"/>
              <c:tx>
                <c:rich>
                  <a:bodyPr/>
                  <a:lstStyle/>
                  <a:p>
                    <a:fld id="{3A719C5E-583D-4F40-B106-8D8584969B48}" type="CELLRANGE">
                      <a:rPr lang="en-US"/>
                      <a:pPr/>
                      <a:t>[CELLRANGE]</a:t>
                    </a:fld>
                    <a:endParaRPr lang="en-GB"/>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1-5238-463F-9D38-42ABCFA0B1C6}"/>
                </c:ext>
              </c:extLst>
            </c:dLbl>
            <c:dLbl>
              <c:idx val="2"/>
              <c:tx>
                <c:rich>
                  <a:bodyPr/>
                  <a:lstStyle/>
                  <a:p>
                    <a:fld id="{221BFF79-D5C0-4B28-A4BC-5E12EECC0869}" type="CELLRANGE">
                      <a:rPr lang="en-US"/>
                      <a:pPr/>
                      <a:t>[CELLRANGE]</a:t>
                    </a:fld>
                    <a:endParaRPr lang="en-GB"/>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2-5238-463F-9D38-42ABCFA0B1C6}"/>
                </c:ext>
              </c:extLst>
            </c:dLbl>
            <c:dLbl>
              <c:idx val="3"/>
              <c:tx>
                <c:rich>
                  <a:bodyPr/>
                  <a:lstStyle/>
                  <a:p>
                    <a:fld id="{0B2676DA-C6B0-44FD-9747-7174EE01CE19}" type="CELLRANGE">
                      <a:rPr lang="en-US"/>
                      <a:pPr/>
                      <a:t>[CELLRANGE]</a:t>
                    </a:fld>
                    <a:endParaRPr lang="en-GB"/>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3-5238-463F-9D38-42ABCFA0B1C6}"/>
                </c:ext>
              </c:extLst>
            </c:dLbl>
            <c:dLbl>
              <c:idx val="4"/>
              <c:tx>
                <c:rich>
                  <a:bodyPr/>
                  <a:lstStyle/>
                  <a:p>
                    <a:fld id="{CD96ECCB-B0CD-453F-8087-1A69E5929967}" type="CELLRANGE">
                      <a:rPr lang="en-US"/>
                      <a:pPr/>
                      <a:t>[CELLRANGE]</a:t>
                    </a:fld>
                    <a:endParaRPr lang="en-GB"/>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4-5238-463F-9D38-42ABCFA0B1C6}"/>
                </c:ext>
              </c:extLst>
            </c:dLbl>
            <c:dLbl>
              <c:idx val="5"/>
              <c:tx>
                <c:rich>
                  <a:bodyPr/>
                  <a:lstStyle/>
                  <a:p>
                    <a:fld id="{F7273129-E0C8-4D0A-BCDE-EB2DECD49690}" type="CELLRANGE">
                      <a:rPr lang="en-US"/>
                      <a:pPr/>
                      <a:t>[CELLRANGE]</a:t>
                    </a:fld>
                    <a:endParaRPr lang="en-GB"/>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5-5238-463F-9D38-42ABCFA0B1C6}"/>
                </c:ext>
              </c:extLst>
            </c:dLbl>
            <c:dLbl>
              <c:idx val="6"/>
              <c:tx>
                <c:rich>
                  <a:bodyPr/>
                  <a:lstStyle/>
                  <a:p>
                    <a:fld id="{2C91834C-7D30-4A41-AB69-10185DD9F653}" type="CELLRANGE">
                      <a:rPr lang="en-US"/>
                      <a:pPr/>
                      <a:t>[CELLRANGE]</a:t>
                    </a:fld>
                    <a:endParaRPr lang="en-GB"/>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6-5238-463F-9D38-42ABCFA0B1C6}"/>
                </c:ext>
              </c:extLst>
            </c:dLbl>
            <c:dLbl>
              <c:idx val="7"/>
              <c:tx>
                <c:rich>
                  <a:bodyPr/>
                  <a:lstStyle/>
                  <a:p>
                    <a:fld id="{BCDD7860-BE41-4136-8356-5D4A4697EDC2}" type="CELLRANGE">
                      <a:rPr lang="en-US"/>
                      <a:pPr/>
                      <a:t>[CELLRANGE]</a:t>
                    </a:fld>
                    <a:endParaRPr lang="en-GB"/>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7-5238-463F-9D38-42ABCFA0B1C6}"/>
                </c:ext>
              </c:extLst>
            </c:dLbl>
            <c:dLbl>
              <c:idx val="8"/>
              <c:tx>
                <c:rich>
                  <a:bodyPr/>
                  <a:lstStyle/>
                  <a:p>
                    <a:fld id="{00999E08-7571-4821-A65B-8E4C1FC00422}" type="CELLRANGE">
                      <a:rPr lang="en-US"/>
                      <a:pPr/>
                      <a:t>[CELLRANGE]</a:t>
                    </a:fld>
                    <a:endParaRPr lang="en-GB"/>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8-5238-463F-9D38-42ABCFA0B1C6}"/>
                </c:ext>
              </c:extLst>
            </c:dLbl>
            <c:dLbl>
              <c:idx val="9"/>
              <c:tx>
                <c:rich>
                  <a:bodyPr/>
                  <a:lstStyle/>
                  <a:p>
                    <a:fld id="{02DE7095-07F5-4810-8F7C-5AC25EB320DC}" type="CELLRANGE">
                      <a:rPr lang="en-US"/>
                      <a:pPr/>
                      <a:t>[CELLRANGE]</a:t>
                    </a:fld>
                    <a:endParaRPr lang="en-GB"/>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9-5238-463F-9D38-42ABCFA0B1C6}"/>
                </c:ext>
              </c:extLst>
            </c:dLbl>
            <c:dLbl>
              <c:idx val="10"/>
              <c:tx>
                <c:rich>
                  <a:bodyPr/>
                  <a:lstStyle/>
                  <a:p>
                    <a:fld id="{DF87337F-64AE-4981-9D24-57B0A579D928}" type="CELLRANGE">
                      <a:rPr lang="en-US"/>
                      <a:pPr/>
                      <a:t>[CELLRANGE]</a:t>
                    </a:fld>
                    <a:endParaRPr lang="en-GB"/>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A-5238-463F-9D38-42ABCFA0B1C6}"/>
                </c:ext>
              </c:extLst>
            </c:dLbl>
            <c:dLbl>
              <c:idx val="11"/>
              <c:tx>
                <c:rich>
                  <a:bodyPr/>
                  <a:lstStyle/>
                  <a:p>
                    <a:fld id="{96B77975-C560-4C95-ACF6-E0BB01C4A75D}" type="CELLRANGE">
                      <a:rPr lang="en-US"/>
                      <a:pPr/>
                      <a:t>[CELLRANGE]</a:t>
                    </a:fld>
                    <a:endParaRPr lang="en-GB"/>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B-5238-463F-9D38-42ABCFA0B1C6}"/>
                </c:ext>
              </c:extLst>
            </c:dLbl>
            <c:spPr>
              <a:noFill/>
              <a:ln>
                <a:noFill/>
              </a:ln>
              <a:effectLst/>
            </c:spPr>
            <c:txPr>
              <a:bodyPr wrap="square" lIns="38100" tIns="19050" rIns="38100" bIns="19050" anchor="ctr">
                <a:spAutoFit/>
              </a:bodyPr>
              <a:lstStyle/>
              <a:p>
                <a:pPr>
                  <a:defRPr sz="700"/>
                </a:pPr>
                <a:endParaRPr lang="en-US"/>
              </a:p>
            </c:txPr>
            <c:dLblPos val="ct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xVal>
            <c:numRef>
              <c:f>Calculations!$D$241:$D$252</c:f>
              <c:numCache>
                <c:formatCode>0.00</c:formatCode>
                <c:ptCount val="12"/>
                <c:pt idx="0">
                  <c:v>14</c:v>
                </c:pt>
                <c:pt idx="1">
                  <c:v>12.232608828455191</c:v>
                </c:pt>
                <c:pt idx="2">
                  <c:v>7.1250000000000018</c:v>
                </c:pt>
                <c:pt idx="3">
                  <c:v>-2.6646978894262485E-15</c:v>
                </c:pt>
                <c:pt idx="4">
                  <c:v>-7.1250000000000062</c:v>
                </c:pt>
                <c:pt idx="5">
                  <c:v>-12.124355652982141</c:v>
                </c:pt>
                <c:pt idx="6">
                  <c:v>-14</c:v>
                </c:pt>
                <c:pt idx="7">
                  <c:v>-12.124355652982143</c:v>
                </c:pt>
                <c:pt idx="8">
                  <c:v>-7.0624999999999964</c:v>
                </c:pt>
                <c:pt idx="9">
                  <c:v>8.8823262980874951E-16</c:v>
                </c:pt>
                <c:pt idx="10">
                  <c:v>7.1875000000000018</c:v>
                </c:pt>
                <c:pt idx="11">
                  <c:v>12.340862003928251</c:v>
                </c:pt>
              </c:numCache>
            </c:numRef>
          </c:xVal>
          <c:yVal>
            <c:numRef>
              <c:f>Calculations!$E$241:$E$252</c:f>
              <c:numCache>
                <c:formatCode>0.00</c:formatCode>
                <c:ptCount val="12"/>
                <c:pt idx="0">
                  <c:v>0</c:v>
                </c:pt>
                <c:pt idx="1">
                  <c:v>-7.0625000000000062</c:v>
                </c:pt>
                <c:pt idx="2">
                  <c:v>-12.340862003928249</c:v>
                </c:pt>
                <c:pt idx="3">
                  <c:v>-14.5</c:v>
                </c:pt>
                <c:pt idx="4">
                  <c:v>-12.340862003928248</c:v>
                </c:pt>
                <c:pt idx="5">
                  <c:v>-7.0000000000000018</c:v>
                </c:pt>
                <c:pt idx="6">
                  <c:v>1.7152078368720682E-15</c:v>
                </c:pt>
                <c:pt idx="7">
                  <c:v>6.9999999999999991</c:v>
                </c:pt>
                <c:pt idx="8">
                  <c:v>12.232608828455197</c:v>
                </c:pt>
                <c:pt idx="9">
                  <c:v>14.5</c:v>
                </c:pt>
                <c:pt idx="10">
                  <c:v>12.449115179401305</c:v>
                </c:pt>
                <c:pt idx="11">
                  <c:v>7.1249999999999991</c:v>
                </c:pt>
              </c:numCache>
            </c:numRef>
          </c:yVal>
          <c:smooth val="0"/>
          <c:extLst>
            <c:ext xmlns:c15="http://schemas.microsoft.com/office/drawing/2012/chart" uri="{02D57815-91ED-43cb-92C2-25804820EDAC}">
              <c15:datalabelsRange>
                <c15:f>Calculations!$A$241:$A$252</c15:f>
                <c15:dlblRangeCache>
                  <c:ptCount val="12"/>
                  <c:pt idx="0">
                    <c:v>90°</c:v>
                  </c:pt>
                  <c:pt idx="1">
                    <c:v>120°</c:v>
                  </c:pt>
                  <c:pt idx="2">
                    <c:v>150°</c:v>
                  </c:pt>
                  <c:pt idx="3">
                    <c:v>180°</c:v>
                  </c:pt>
                  <c:pt idx="4">
                    <c:v>210°</c:v>
                  </c:pt>
                  <c:pt idx="5">
                    <c:v>240°</c:v>
                  </c:pt>
                  <c:pt idx="6">
                    <c:v>270°</c:v>
                  </c:pt>
                  <c:pt idx="7">
                    <c:v>300°</c:v>
                  </c:pt>
                  <c:pt idx="8">
                    <c:v>330°</c:v>
                  </c:pt>
                  <c:pt idx="9">
                    <c:v>0°</c:v>
                  </c:pt>
                  <c:pt idx="10">
                    <c:v>30°</c:v>
                  </c:pt>
                  <c:pt idx="11">
                    <c:v>60°</c:v>
                  </c:pt>
                </c15:dlblRangeCache>
              </c15:datalabelsRange>
            </c:ext>
            <c:ext xmlns:c16="http://schemas.microsoft.com/office/drawing/2014/chart" uri="{C3380CC4-5D6E-409C-BE32-E72D297353CC}">
              <c16:uniqueId val="{0000000C-5238-463F-9D38-42ABCFA0B1C6}"/>
            </c:ext>
          </c:extLst>
        </c:ser>
        <c:ser>
          <c:idx val="0"/>
          <c:order val="1"/>
          <c:tx>
            <c:strRef>
              <c:f>Calculations!$A$216</c:f>
              <c:strCache>
                <c:ptCount val="1"/>
                <c:pt idx="0">
                  <c:v>Heading</c:v>
                </c:pt>
              </c:strCache>
            </c:strRef>
          </c:tx>
          <c:spPr>
            <a:ln w="19050">
              <a:solidFill>
                <a:srgbClr val="002060"/>
              </a:solidFill>
            </a:ln>
          </c:spPr>
          <c:marker>
            <c:symbol val="none"/>
          </c:marker>
          <c:xVal>
            <c:numRef>
              <c:f>Calculations!$F$217:$F$226</c:f>
              <c:numCache>
                <c:formatCode>0.00</c:formatCode>
                <c:ptCount val="10"/>
                <c:pt idx="0">
                  <c:v>-2.0000000000000018</c:v>
                </c:pt>
                <c:pt idx="1">
                  <c:v>-0.13397459621556232</c:v>
                </c:pt>
                <c:pt idx="2">
                  <c:v>2.8660254037844406</c:v>
                </c:pt>
                <c:pt idx="3">
                  <c:v>1.1339745962155616</c:v>
                </c:pt>
                <c:pt idx="4">
                  <c:v>-1.8660254037844388</c:v>
                </c:pt>
                <c:pt idx="5">
                  <c:v>-2.0000000000000018</c:v>
                </c:pt>
                <c:pt idx="6">
                  <c:v>-5.0000000000000044</c:v>
                </c:pt>
                <c:pt idx="7">
                  <c:v>-4.0669872981077804</c:v>
                </c:pt>
                <c:pt idx="8">
                  <c:v>-5.0000000000000044</c:v>
                </c:pt>
                <c:pt idx="9">
                  <c:v>-4.9330127018922196</c:v>
                </c:pt>
              </c:numCache>
            </c:numRef>
          </c:xVal>
          <c:yVal>
            <c:numRef>
              <c:f>Calculations!$G$217:$G$226</c:f>
              <c:numCache>
                <c:formatCode>0.00</c:formatCode>
                <c:ptCount val="10"/>
                <c:pt idx="0">
                  <c:v>3.4641016151377535</c:v>
                </c:pt>
                <c:pt idx="1">
                  <c:v>2.2320508075688772</c:v>
                </c:pt>
                <c:pt idx="2">
                  <c:v>-2.9641016151377531</c:v>
                </c:pt>
                <c:pt idx="3">
                  <c:v>-3.9641016151377548</c:v>
                </c:pt>
                <c:pt idx="4">
                  <c:v>1.2320508075688772</c:v>
                </c:pt>
                <c:pt idx="5">
                  <c:v>3.4641016151377535</c:v>
                </c:pt>
                <c:pt idx="6">
                  <c:v>8.6602540378443837</c:v>
                </c:pt>
                <c:pt idx="7">
                  <c:v>8.044228634059948</c:v>
                </c:pt>
                <c:pt idx="8">
                  <c:v>8.6602540378443837</c:v>
                </c:pt>
                <c:pt idx="9">
                  <c:v>7.5442286340599471</c:v>
                </c:pt>
              </c:numCache>
            </c:numRef>
          </c:yVal>
          <c:smooth val="0"/>
          <c:extLst>
            <c:ext xmlns:c16="http://schemas.microsoft.com/office/drawing/2014/chart" uri="{C3380CC4-5D6E-409C-BE32-E72D297353CC}">
              <c16:uniqueId val="{0000000D-5238-463F-9D38-42ABCFA0B1C6}"/>
            </c:ext>
          </c:extLst>
        </c:ser>
        <c:ser>
          <c:idx val="2"/>
          <c:order val="2"/>
          <c:tx>
            <c:strRef>
              <c:f>Calculations!$A$228</c:f>
              <c:strCache>
                <c:ptCount val="1"/>
                <c:pt idx="0">
                  <c:v>Waves</c:v>
                </c:pt>
              </c:strCache>
            </c:strRef>
          </c:tx>
          <c:spPr>
            <a:ln w="19050">
              <a:solidFill>
                <a:srgbClr val="00B050"/>
              </a:solidFill>
            </a:ln>
          </c:spPr>
          <c:marker>
            <c:symbol val="none"/>
          </c:marker>
          <c:xVal>
            <c:numRef>
              <c:f>Calculations!$F$229:$F$238</c:f>
              <c:numCache>
                <c:formatCode>0.00</c:formatCode>
                <c:ptCount val="10"/>
                <c:pt idx="0">
                  <c:v>0</c:v>
                </c:pt>
                <c:pt idx="1">
                  <c:v>-6.9148924198193411</c:v>
                </c:pt>
                <c:pt idx="2">
                  <c:v>-8.2809178236037848</c:v>
                </c:pt>
                <c:pt idx="3">
                  <c:v>-6.9148924198193411</c:v>
                </c:pt>
                <c:pt idx="4">
                  <c:v>-7.2809178236037821</c:v>
                </c:pt>
                <c:pt idx="5">
                  <c:v>-6.9148924198193411</c:v>
                </c:pt>
                <c:pt idx="6">
                  <c:v>-7.7809178236037795</c:v>
                </c:pt>
                <c:pt idx="7">
                  <c:v>-9.146943227388217</c:v>
                </c:pt>
                <c:pt idx="8">
                  <c:v>-7.7809178236037795</c:v>
                </c:pt>
                <c:pt idx="9">
                  <c:v>-8.1469432273882187</c:v>
                </c:pt>
              </c:numCache>
            </c:numRef>
          </c:xVal>
          <c:yVal>
            <c:numRef>
              <c:f>Calculations!$G$229:$G$238</c:f>
              <c:numCache>
                <c:formatCode>0.00</c:formatCode>
                <c:ptCount val="10"/>
                <c:pt idx="0">
                  <c:v>0</c:v>
                </c:pt>
                <c:pt idx="1">
                  <c:v>3.9923150000000005</c:v>
                </c:pt>
                <c:pt idx="2">
                  <c:v>3.6262895962155532</c:v>
                </c:pt>
                <c:pt idx="3">
                  <c:v>3.9923150000000005</c:v>
                </c:pt>
                <c:pt idx="4">
                  <c:v>5.3583404037844371</c:v>
                </c:pt>
                <c:pt idx="5">
                  <c:v>3.9923150000000005</c:v>
                </c:pt>
                <c:pt idx="6">
                  <c:v>4.4923150000000005</c:v>
                </c:pt>
                <c:pt idx="7">
                  <c:v>4.1262895962155657</c:v>
                </c:pt>
                <c:pt idx="8">
                  <c:v>4.4923150000000005</c:v>
                </c:pt>
                <c:pt idx="9">
                  <c:v>5.858340403784438</c:v>
                </c:pt>
              </c:numCache>
            </c:numRef>
          </c:yVal>
          <c:smooth val="0"/>
          <c:extLst>
            <c:ext xmlns:c16="http://schemas.microsoft.com/office/drawing/2014/chart" uri="{C3380CC4-5D6E-409C-BE32-E72D297353CC}">
              <c16:uniqueId val="{0000000E-5238-463F-9D38-42ABCFA0B1C6}"/>
            </c:ext>
          </c:extLst>
        </c:ser>
        <c:dLbls>
          <c:showLegendKey val="0"/>
          <c:showVal val="0"/>
          <c:showCatName val="0"/>
          <c:showSerName val="0"/>
          <c:showPercent val="0"/>
          <c:showBubbleSize val="0"/>
        </c:dLbls>
        <c:axId val="139866496"/>
        <c:axId val="139868032"/>
      </c:scatterChart>
      <c:valAx>
        <c:axId val="139866496"/>
        <c:scaling>
          <c:orientation val="minMax"/>
          <c:max val="15"/>
          <c:min val="-15"/>
        </c:scaling>
        <c:delete val="1"/>
        <c:axPos val="b"/>
        <c:numFmt formatCode="0.00" sourceLinked="1"/>
        <c:majorTickMark val="none"/>
        <c:minorTickMark val="none"/>
        <c:tickLblPos val="none"/>
        <c:crossAx val="139868032"/>
        <c:crosses val="autoZero"/>
        <c:crossBetween val="midCat"/>
      </c:valAx>
      <c:valAx>
        <c:axId val="139868032"/>
        <c:scaling>
          <c:orientation val="minMax"/>
          <c:max val="15"/>
          <c:min val="-15"/>
        </c:scaling>
        <c:delete val="1"/>
        <c:axPos val="l"/>
        <c:numFmt formatCode="0.00" sourceLinked="1"/>
        <c:majorTickMark val="none"/>
        <c:minorTickMark val="none"/>
        <c:tickLblPos val="none"/>
        <c:crossAx val="139866496"/>
        <c:crosses val="autoZero"/>
        <c:crossBetween val="midCat"/>
      </c:valAx>
      <c:spPr>
        <a:noFill/>
        <a:ln w="25400">
          <a:noFill/>
        </a:ln>
      </c:spPr>
    </c:plotArea>
    <c:plotVisOnly val="1"/>
    <c:dispBlanksAs val="gap"/>
    <c:showDLblsOverMax val="0"/>
  </c:chart>
  <c:spPr>
    <a:ln>
      <a:noFill/>
    </a:ln>
  </c:spPr>
  <c:printSettings>
    <c:headerFooter/>
    <c:pageMargins b="0.75000000000000233" l="0.70000000000000062" r="0.70000000000000062" t="0.75000000000000233" header="0.30000000000000032" footer="0.30000000000000032"/>
    <c:pageSetup orientation="portrait"/>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7439279030746876"/>
          <c:y val="2.3226026435377294E-2"/>
          <c:w val="0.70448739216764922"/>
          <c:h val="0.71904206188468023"/>
        </c:manualLayout>
      </c:layout>
      <c:scatterChart>
        <c:scatterStyle val="lineMarker"/>
        <c:varyColors val="0"/>
        <c:ser>
          <c:idx val="9"/>
          <c:order val="0"/>
          <c:tx>
            <c:v>Wave length = Ship length (2nd)</c:v>
          </c:tx>
          <c:spPr>
            <a:ln w="25400" cap="rnd">
              <a:solidFill>
                <a:srgbClr val="00B0F0"/>
              </a:solidFill>
              <a:prstDash val="sysDash"/>
              <a:round/>
            </a:ln>
            <a:effectLst/>
          </c:spPr>
          <c:marker>
            <c:symbol val="none"/>
          </c:marker>
          <c:xVal>
            <c:numRef>
              <c:f>Calculations!$A$37:$A$38</c:f>
              <c:numCache>
                <c:formatCode>0</c:formatCode>
                <c:ptCount val="2"/>
                <c:pt idx="0">
                  <c:v>0</c:v>
                </c:pt>
                <c:pt idx="1">
                  <c:v>25</c:v>
                </c:pt>
              </c:numCache>
            </c:numRef>
          </c:xVal>
          <c:yVal>
            <c:numRef>
              <c:f>Calculations!$D$37:$D$38</c:f>
              <c:numCache>
                <c:formatCode>0</c:formatCode>
                <c:ptCount val="2"/>
                <c:pt idx="0">
                  <c:v>37.225530147676828</c:v>
                </c:pt>
                <c:pt idx="1">
                  <c:v>37.225530147676828</c:v>
                </c:pt>
              </c:numCache>
            </c:numRef>
          </c:yVal>
          <c:smooth val="0"/>
          <c:extLst>
            <c:ext xmlns:c16="http://schemas.microsoft.com/office/drawing/2014/chart" uri="{C3380CC4-5D6E-409C-BE32-E72D297353CC}">
              <c16:uniqueId val="{00000000-250F-4EED-86B2-CCE3CBC2C123}"/>
            </c:ext>
          </c:extLst>
        </c:ser>
        <c:ser>
          <c:idx val="21"/>
          <c:order val="1"/>
          <c:tx>
            <c:v>Test-Safe</c:v>
          </c:tx>
          <c:spPr>
            <a:ln w="25400" cap="rnd">
              <a:noFill/>
              <a:round/>
            </a:ln>
            <a:effectLst/>
          </c:spPr>
          <c:marker>
            <c:symbol val="square"/>
            <c:size val="12"/>
            <c:spPr>
              <a:solidFill>
                <a:srgbClr val="92D050"/>
              </a:solidFill>
              <a:ln w="25400">
                <a:solidFill>
                  <a:schemeClr val="tx1"/>
                </a:solidFill>
              </a:ln>
              <a:effectLst/>
            </c:spPr>
          </c:marker>
          <c:xVal>
            <c:numRef>
              <c:f>Overview!$O$2:$O$23</c:f>
              <c:numCache>
                <c:formatCode>General</c:formatCode>
                <c:ptCount val="22"/>
              </c:numCache>
            </c:numRef>
          </c:xVal>
          <c:yVal>
            <c:numRef>
              <c:f>Overview!$N$2:$N$23</c:f>
              <c:numCache>
                <c:formatCode>General</c:formatCode>
                <c:ptCount val="22"/>
              </c:numCache>
            </c:numRef>
          </c:yVal>
          <c:smooth val="0"/>
          <c:extLst>
            <c:ext xmlns:c16="http://schemas.microsoft.com/office/drawing/2014/chart" uri="{C3380CC4-5D6E-409C-BE32-E72D297353CC}">
              <c16:uniqueId val="{00000001-250F-4EED-86B2-CCE3CBC2C123}"/>
            </c:ext>
          </c:extLst>
        </c:ser>
        <c:ser>
          <c:idx val="22"/>
          <c:order val="2"/>
          <c:tx>
            <c:v>Test-Danger</c:v>
          </c:tx>
          <c:spPr>
            <a:ln w="25400" cap="rnd">
              <a:noFill/>
              <a:round/>
            </a:ln>
            <a:effectLst/>
          </c:spPr>
          <c:marker>
            <c:symbol val="triangle"/>
            <c:size val="12"/>
            <c:spPr>
              <a:solidFill>
                <a:srgbClr val="FF0000"/>
              </a:solidFill>
              <a:ln w="25400">
                <a:solidFill>
                  <a:schemeClr val="tx1"/>
                </a:solidFill>
              </a:ln>
              <a:effectLst/>
            </c:spPr>
          </c:marker>
          <c:dPt>
            <c:idx val="1"/>
            <c:marker>
              <c:symbol val="triangle"/>
              <c:size val="12"/>
              <c:spPr>
                <a:solidFill>
                  <a:srgbClr val="FF0000"/>
                </a:solidFill>
                <a:ln w="25400">
                  <a:solidFill>
                    <a:schemeClr val="tx1"/>
                  </a:solidFill>
                </a:ln>
                <a:effectLst/>
              </c:spPr>
            </c:marker>
            <c:bubble3D val="0"/>
            <c:extLst>
              <c:ext xmlns:c16="http://schemas.microsoft.com/office/drawing/2014/chart" uri="{C3380CC4-5D6E-409C-BE32-E72D297353CC}">
                <c16:uniqueId val="{00000002-250F-4EED-86B2-CCE3CBC2C123}"/>
              </c:ext>
            </c:extLst>
          </c:dPt>
          <c:xVal>
            <c:numRef>
              <c:f>Overview!$T$2:$T$23</c:f>
              <c:numCache>
                <c:formatCode>General</c:formatCode>
                <c:ptCount val="22"/>
              </c:numCache>
            </c:numRef>
          </c:xVal>
          <c:yVal>
            <c:numRef>
              <c:f>Overview!$S$2:$S$23</c:f>
              <c:numCache>
                <c:formatCode>General</c:formatCode>
                <c:ptCount val="22"/>
              </c:numCache>
            </c:numRef>
          </c:yVal>
          <c:smooth val="0"/>
          <c:extLst>
            <c:ext xmlns:c16="http://schemas.microsoft.com/office/drawing/2014/chart" uri="{C3380CC4-5D6E-409C-BE32-E72D297353CC}">
              <c16:uniqueId val="{00000003-250F-4EED-86B2-CCE3CBC2C123}"/>
            </c:ext>
          </c:extLst>
        </c:ser>
        <c:ser>
          <c:idx val="13"/>
          <c:order val="3"/>
          <c:tx>
            <c:strRef>
              <c:f>Calculations!$K$41</c:f>
              <c:strCache>
                <c:ptCount val="1"/>
                <c:pt idx="0">
                  <c:v>para SQ right</c:v>
                </c:pt>
              </c:strCache>
            </c:strRef>
          </c:tx>
          <c:spPr>
            <a:ln w="25400" cap="rnd">
              <a:solidFill>
                <a:srgbClr val="FF0000"/>
              </a:solidFill>
              <a:prstDash val="solid"/>
              <a:round/>
            </a:ln>
            <a:effectLst/>
          </c:spPr>
          <c:marker>
            <c:symbol val="none"/>
          </c:marker>
          <c:xVal>
            <c:numRef>
              <c:f>Calculations!$I$42:$I$203</c:f>
              <c:numCache>
                <c:formatCode>0.0</c:formatCode>
                <c:ptCount val="162"/>
                <c:pt idx="0">
                  <c:v>0.05</c:v>
                </c:pt>
                <c:pt idx="1">
                  <c:v>0.05</c:v>
                </c:pt>
                <c:pt idx="2">
                  <c:v>0.15625</c:v>
                </c:pt>
                <c:pt idx="3">
                  <c:v>0.3125</c:v>
                </c:pt>
                <c:pt idx="4">
                  <c:v>0.46875</c:v>
                </c:pt>
                <c:pt idx="5">
                  <c:v>0.625</c:v>
                </c:pt>
                <c:pt idx="6">
                  <c:v>0.78125</c:v>
                </c:pt>
                <c:pt idx="7">
                  <c:v>0.9375</c:v>
                </c:pt>
                <c:pt idx="8">
                  <c:v>1.09375</c:v>
                </c:pt>
                <c:pt idx="9">
                  <c:v>1.25</c:v>
                </c:pt>
                <c:pt idx="10">
                  <c:v>1.40625</c:v>
                </c:pt>
                <c:pt idx="11">
                  <c:v>1.5625</c:v>
                </c:pt>
                <c:pt idx="12">
                  <c:v>1.71875</c:v>
                </c:pt>
                <c:pt idx="13">
                  <c:v>1.875</c:v>
                </c:pt>
                <c:pt idx="14">
                  <c:v>2.03125</c:v>
                </c:pt>
                <c:pt idx="15">
                  <c:v>2.1875</c:v>
                </c:pt>
                <c:pt idx="16">
                  <c:v>2.34375</c:v>
                </c:pt>
                <c:pt idx="17">
                  <c:v>2.5</c:v>
                </c:pt>
                <c:pt idx="18">
                  <c:v>2.65625</c:v>
                </c:pt>
                <c:pt idx="19">
                  <c:v>2.8125</c:v>
                </c:pt>
                <c:pt idx="20">
                  <c:v>2.96875</c:v>
                </c:pt>
                <c:pt idx="21">
                  <c:v>3.125</c:v>
                </c:pt>
                <c:pt idx="22">
                  <c:v>3.28125</c:v>
                </c:pt>
                <c:pt idx="23">
                  <c:v>3.4375</c:v>
                </c:pt>
                <c:pt idx="24">
                  <c:v>3.59375</c:v>
                </c:pt>
                <c:pt idx="25">
                  <c:v>3.75</c:v>
                </c:pt>
                <c:pt idx="26">
                  <c:v>3.90625</c:v>
                </c:pt>
                <c:pt idx="27">
                  <c:v>4.0625</c:v>
                </c:pt>
                <c:pt idx="28">
                  <c:v>4.21875</c:v>
                </c:pt>
                <c:pt idx="29">
                  <c:v>4.375</c:v>
                </c:pt>
                <c:pt idx="30">
                  <c:v>4.53125</c:v>
                </c:pt>
                <c:pt idx="31">
                  <c:v>4.6875</c:v>
                </c:pt>
                <c:pt idx="32">
                  <c:v>4.84375</c:v>
                </c:pt>
                <c:pt idx="33">
                  <c:v>5</c:v>
                </c:pt>
                <c:pt idx="34">
                  <c:v>5.15625</c:v>
                </c:pt>
                <c:pt idx="35">
                  <c:v>5.3125</c:v>
                </c:pt>
                <c:pt idx="36">
                  <c:v>5.46875</c:v>
                </c:pt>
                <c:pt idx="37">
                  <c:v>5.625</c:v>
                </c:pt>
                <c:pt idx="38">
                  <c:v>5.78125</c:v>
                </c:pt>
                <c:pt idx="39">
                  <c:v>5.9375</c:v>
                </c:pt>
                <c:pt idx="40">
                  <c:v>6.09375</c:v>
                </c:pt>
                <c:pt idx="41">
                  <c:v>6.25</c:v>
                </c:pt>
                <c:pt idx="42">
                  <c:v>6.40625</c:v>
                </c:pt>
                <c:pt idx="43">
                  <c:v>6.5625</c:v>
                </c:pt>
                <c:pt idx="44">
                  <c:v>6.71875</c:v>
                </c:pt>
                <c:pt idx="45">
                  <c:v>6.875</c:v>
                </c:pt>
                <c:pt idx="46">
                  <c:v>7.03125</c:v>
                </c:pt>
                <c:pt idx="47">
                  <c:v>7.1875</c:v>
                </c:pt>
                <c:pt idx="48">
                  <c:v>7.34375</c:v>
                </c:pt>
                <c:pt idx="49">
                  <c:v>7.5</c:v>
                </c:pt>
                <c:pt idx="50">
                  <c:v>7.65625</c:v>
                </c:pt>
                <c:pt idx="51">
                  <c:v>7.8125</c:v>
                </c:pt>
                <c:pt idx="52">
                  <c:v>7.96875</c:v>
                </c:pt>
                <c:pt idx="53">
                  <c:v>8.125</c:v>
                </c:pt>
                <c:pt idx="54">
                  <c:v>8.28125</c:v>
                </c:pt>
                <c:pt idx="55">
                  <c:v>8.4375</c:v>
                </c:pt>
                <c:pt idx="56">
                  <c:v>8.59375</c:v>
                </c:pt>
                <c:pt idx="57">
                  <c:v>8.75</c:v>
                </c:pt>
                <c:pt idx="58">
                  <c:v>8.90625</c:v>
                </c:pt>
                <c:pt idx="59">
                  <c:v>9.0625</c:v>
                </c:pt>
                <c:pt idx="60">
                  <c:v>9.21875</c:v>
                </c:pt>
                <c:pt idx="61">
                  <c:v>9.375</c:v>
                </c:pt>
                <c:pt idx="62">
                  <c:v>9.53125</c:v>
                </c:pt>
                <c:pt idx="63">
                  <c:v>9.6875</c:v>
                </c:pt>
                <c:pt idx="64">
                  <c:v>9.84375</c:v>
                </c:pt>
                <c:pt idx="65">
                  <c:v>10</c:v>
                </c:pt>
                <c:pt idx="66">
                  <c:v>10.15625</c:v>
                </c:pt>
                <c:pt idx="67">
                  <c:v>10.3125</c:v>
                </c:pt>
                <c:pt idx="68">
                  <c:v>10.46875</c:v>
                </c:pt>
                <c:pt idx="69">
                  <c:v>10.625</c:v>
                </c:pt>
                <c:pt idx="70">
                  <c:v>10.78125</c:v>
                </c:pt>
                <c:pt idx="71">
                  <c:v>10.9375</c:v>
                </c:pt>
                <c:pt idx="72">
                  <c:v>11.09375</c:v>
                </c:pt>
                <c:pt idx="73">
                  <c:v>11.25</c:v>
                </c:pt>
                <c:pt idx="74">
                  <c:v>11.40625</c:v>
                </c:pt>
                <c:pt idx="75">
                  <c:v>11.5625</c:v>
                </c:pt>
                <c:pt idx="76">
                  <c:v>11.71875</c:v>
                </c:pt>
                <c:pt idx="77">
                  <c:v>11.875</c:v>
                </c:pt>
                <c:pt idx="78">
                  <c:v>12.03125</c:v>
                </c:pt>
                <c:pt idx="79">
                  <c:v>12.1875</c:v>
                </c:pt>
                <c:pt idx="80">
                  <c:v>12.34375</c:v>
                </c:pt>
                <c:pt idx="81">
                  <c:v>12.5</c:v>
                </c:pt>
                <c:pt idx="82">
                  <c:v>12.65625</c:v>
                </c:pt>
                <c:pt idx="83">
                  <c:v>12.8125</c:v>
                </c:pt>
                <c:pt idx="84">
                  <c:v>12.96875</c:v>
                </c:pt>
                <c:pt idx="85">
                  <c:v>13.125</c:v>
                </c:pt>
                <c:pt idx="86">
                  <c:v>13.28125</c:v>
                </c:pt>
                <c:pt idx="87">
                  <c:v>13.4375</c:v>
                </c:pt>
                <c:pt idx="88">
                  <c:v>13.59375</c:v>
                </c:pt>
                <c:pt idx="89">
                  <c:v>13.75</c:v>
                </c:pt>
                <c:pt idx="90">
                  <c:v>13.90625</c:v>
                </c:pt>
                <c:pt idx="91">
                  <c:v>14.0625</c:v>
                </c:pt>
                <c:pt idx="92">
                  <c:v>14.21875</c:v>
                </c:pt>
                <c:pt idx="93">
                  <c:v>14.375</c:v>
                </c:pt>
                <c:pt idx="94">
                  <c:v>14.53125</c:v>
                </c:pt>
                <c:pt idx="95">
                  <c:v>14.6875</c:v>
                </c:pt>
                <c:pt idx="96">
                  <c:v>14.84375</c:v>
                </c:pt>
                <c:pt idx="97">
                  <c:v>15</c:v>
                </c:pt>
                <c:pt idx="98">
                  <c:v>15.15625</c:v>
                </c:pt>
                <c:pt idx="99">
                  <c:v>15.3125</c:v>
                </c:pt>
                <c:pt idx="100">
                  <c:v>15.46875</c:v>
                </c:pt>
                <c:pt idx="101">
                  <c:v>15.625</c:v>
                </c:pt>
                <c:pt idx="102">
                  <c:v>15.78125</c:v>
                </c:pt>
                <c:pt idx="103">
                  <c:v>15.9375</c:v>
                </c:pt>
                <c:pt idx="104">
                  <c:v>16.09375</c:v>
                </c:pt>
                <c:pt idx="105">
                  <c:v>16.25</c:v>
                </c:pt>
                <c:pt idx="106">
                  <c:v>16.40625</c:v>
                </c:pt>
                <c:pt idx="107">
                  <c:v>16.5625</c:v>
                </c:pt>
                <c:pt idx="108">
                  <c:v>16.71875</c:v>
                </c:pt>
                <c:pt idx="109">
                  <c:v>16.875</c:v>
                </c:pt>
                <c:pt idx="110">
                  <c:v>17.03125</c:v>
                </c:pt>
                <c:pt idx="111">
                  <c:v>17.1875</c:v>
                </c:pt>
                <c:pt idx="112">
                  <c:v>17.34375</c:v>
                </c:pt>
                <c:pt idx="113">
                  <c:v>17.5</c:v>
                </c:pt>
                <c:pt idx="114">
                  <c:v>17.65625</c:v>
                </c:pt>
                <c:pt idx="115">
                  <c:v>17.8125</c:v>
                </c:pt>
                <c:pt idx="116">
                  <c:v>17.96875</c:v>
                </c:pt>
                <c:pt idx="117">
                  <c:v>18.125</c:v>
                </c:pt>
                <c:pt idx="118">
                  <c:v>18.28125</c:v>
                </c:pt>
                <c:pt idx="119">
                  <c:v>18.4375</c:v>
                </c:pt>
                <c:pt idx="120">
                  <c:v>18.59375</c:v>
                </c:pt>
                <c:pt idx="121">
                  <c:v>18.75</c:v>
                </c:pt>
                <c:pt idx="122">
                  <c:v>18.90625</c:v>
                </c:pt>
                <c:pt idx="123">
                  <c:v>19.0625</c:v>
                </c:pt>
                <c:pt idx="124">
                  <c:v>19.21875</c:v>
                </c:pt>
                <c:pt idx="125">
                  <c:v>19.375</c:v>
                </c:pt>
                <c:pt idx="126">
                  <c:v>19.53125</c:v>
                </c:pt>
                <c:pt idx="127">
                  <c:v>19.6875</c:v>
                </c:pt>
                <c:pt idx="128">
                  <c:v>19.84375</c:v>
                </c:pt>
                <c:pt idx="129">
                  <c:v>20</c:v>
                </c:pt>
                <c:pt idx="130">
                  <c:v>20.15625</c:v>
                </c:pt>
                <c:pt idx="131">
                  <c:v>20.3125</c:v>
                </c:pt>
                <c:pt idx="132">
                  <c:v>20.46875</c:v>
                </c:pt>
                <c:pt idx="133">
                  <c:v>20.625</c:v>
                </c:pt>
                <c:pt idx="134">
                  <c:v>20.78125</c:v>
                </c:pt>
                <c:pt idx="135">
                  <c:v>20.9375</c:v>
                </c:pt>
                <c:pt idx="136">
                  <c:v>21.09375</c:v>
                </c:pt>
                <c:pt idx="137">
                  <c:v>21.25</c:v>
                </c:pt>
                <c:pt idx="138">
                  <c:v>21.40625</c:v>
                </c:pt>
                <c:pt idx="139">
                  <c:v>21.5625</c:v>
                </c:pt>
                <c:pt idx="140">
                  <c:v>21.71875</c:v>
                </c:pt>
                <c:pt idx="141">
                  <c:v>21.875</c:v>
                </c:pt>
                <c:pt idx="142">
                  <c:v>22.03125</c:v>
                </c:pt>
                <c:pt idx="143">
                  <c:v>22.1875</c:v>
                </c:pt>
                <c:pt idx="144">
                  <c:v>22.34375</c:v>
                </c:pt>
                <c:pt idx="145">
                  <c:v>22.5</c:v>
                </c:pt>
                <c:pt idx="146">
                  <c:v>22.65625</c:v>
                </c:pt>
                <c:pt idx="147">
                  <c:v>22.8125</c:v>
                </c:pt>
                <c:pt idx="148">
                  <c:v>22.96875</c:v>
                </c:pt>
                <c:pt idx="149">
                  <c:v>23.125</c:v>
                </c:pt>
                <c:pt idx="150">
                  <c:v>23.28125</c:v>
                </c:pt>
                <c:pt idx="151">
                  <c:v>23.4375</c:v>
                </c:pt>
                <c:pt idx="152">
                  <c:v>23.59375</c:v>
                </c:pt>
                <c:pt idx="153">
                  <c:v>23.75</c:v>
                </c:pt>
                <c:pt idx="154">
                  <c:v>23.90625</c:v>
                </c:pt>
                <c:pt idx="155">
                  <c:v>24.0625</c:v>
                </c:pt>
                <c:pt idx="156">
                  <c:v>24.21875</c:v>
                </c:pt>
                <c:pt idx="157">
                  <c:v>24.375</c:v>
                </c:pt>
                <c:pt idx="158">
                  <c:v>24.53125</c:v>
                </c:pt>
                <c:pt idx="159">
                  <c:v>24.6875</c:v>
                </c:pt>
                <c:pt idx="160">
                  <c:v>24.95</c:v>
                </c:pt>
                <c:pt idx="161">
                  <c:v>24.95</c:v>
                </c:pt>
              </c:numCache>
            </c:numRef>
          </c:xVal>
          <c:yVal>
            <c:numRef>
              <c:f>Calculations!$K$42:$K$203</c:f>
              <c:numCache>
                <c:formatCode>0</c:formatCode>
                <c:ptCount val="162"/>
                <c:pt idx="1">
                  <c:v>181</c:v>
                </c:pt>
                <c:pt idx="2">
                  <c:v>181</c:v>
                </c:pt>
                <c:pt idx="3">
                  <c:v>181</c:v>
                </c:pt>
                <c:pt idx="4">
                  <c:v>181</c:v>
                </c:pt>
                <c:pt idx="5">
                  <c:v>181</c:v>
                </c:pt>
                <c:pt idx="6">
                  <c:v>181</c:v>
                </c:pt>
                <c:pt idx="7">
                  <c:v>181</c:v>
                </c:pt>
                <c:pt idx="8">
                  <c:v>181</c:v>
                </c:pt>
                <c:pt idx="9">
                  <c:v>181</c:v>
                </c:pt>
                <c:pt idx="10">
                  <c:v>181</c:v>
                </c:pt>
                <c:pt idx="11">
                  <c:v>181</c:v>
                </c:pt>
                <c:pt idx="12">
                  <c:v>181</c:v>
                </c:pt>
                <c:pt idx="13">
                  <c:v>181</c:v>
                </c:pt>
                <c:pt idx="14">
                  <c:v>181</c:v>
                </c:pt>
                <c:pt idx="15">
                  <c:v>181</c:v>
                </c:pt>
                <c:pt idx="16">
                  <c:v>181</c:v>
                </c:pt>
                <c:pt idx="17">
                  <c:v>181</c:v>
                </c:pt>
                <c:pt idx="18">
                  <c:v>181</c:v>
                </c:pt>
                <c:pt idx="19">
                  <c:v>181</c:v>
                </c:pt>
                <c:pt idx="20">
                  <c:v>181</c:v>
                </c:pt>
                <c:pt idx="21">
                  <c:v>181</c:v>
                </c:pt>
                <c:pt idx="22">
                  <c:v>181</c:v>
                </c:pt>
                <c:pt idx="23">
                  <c:v>181</c:v>
                </c:pt>
                <c:pt idx="24">
                  <c:v>181</c:v>
                </c:pt>
                <c:pt idx="25">
                  <c:v>181</c:v>
                </c:pt>
                <c:pt idx="26">
                  <c:v>181</c:v>
                </c:pt>
                <c:pt idx="27">
                  <c:v>181</c:v>
                </c:pt>
                <c:pt idx="28">
                  <c:v>181</c:v>
                </c:pt>
                <c:pt idx="29">
                  <c:v>181</c:v>
                </c:pt>
                <c:pt idx="30">
                  <c:v>181</c:v>
                </c:pt>
                <c:pt idx="31">
                  <c:v>181</c:v>
                </c:pt>
                <c:pt idx="32">
                  <c:v>181</c:v>
                </c:pt>
                <c:pt idx="33">
                  <c:v>181</c:v>
                </c:pt>
                <c:pt idx="34">
                  <c:v>181</c:v>
                </c:pt>
                <c:pt idx="35">
                  <c:v>181</c:v>
                </c:pt>
                <c:pt idx="36">
                  <c:v>181</c:v>
                </c:pt>
                <c:pt idx="37">
                  <c:v>181</c:v>
                </c:pt>
                <c:pt idx="38">
                  <c:v>181</c:v>
                </c:pt>
                <c:pt idx="39">
                  <c:v>181</c:v>
                </c:pt>
                <c:pt idx="40">
                  <c:v>181</c:v>
                </c:pt>
                <c:pt idx="41">
                  <c:v>181</c:v>
                </c:pt>
                <c:pt idx="42">
                  <c:v>181</c:v>
                </c:pt>
                <c:pt idx="43">
                  <c:v>181</c:v>
                </c:pt>
                <c:pt idx="44">
                  <c:v>181</c:v>
                </c:pt>
                <c:pt idx="45">
                  <c:v>181</c:v>
                </c:pt>
                <c:pt idx="46">
                  <c:v>181</c:v>
                </c:pt>
                <c:pt idx="47">
                  <c:v>181</c:v>
                </c:pt>
                <c:pt idx="48">
                  <c:v>181</c:v>
                </c:pt>
                <c:pt idx="49">
                  <c:v>181</c:v>
                </c:pt>
                <c:pt idx="50">
                  <c:v>181</c:v>
                </c:pt>
                <c:pt idx="51">
                  <c:v>181</c:v>
                </c:pt>
                <c:pt idx="52">
                  <c:v>181</c:v>
                </c:pt>
                <c:pt idx="53">
                  <c:v>181</c:v>
                </c:pt>
                <c:pt idx="54">
                  <c:v>181</c:v>
                </c:pt>
                <c:pt idx="55">
                  <c:v>181</c:v>
                </c:pt>
                <c:pt idx="56">
                  <c:v>181</c:v>
                </c:pt>
                <c:pt idx="57">
                  <c:v>181</c:v>
                </c:pt>
                <c:pt idx="58">
                  <c:v>181</c:v>
                </c:pt>
                <c:pt idx="59">
                  <c:v>181</c:v>
                </c:pt>
                <c:pt idx="60">
                  <c:v>181</c:v>
                </c:pt>
                <c:pt idx="61">
                  <c:v>181</c:v>
                </c:pt>
                <c:pt idx="62">
                  <c:v>181</c:v>
                </c:pt>
                <c:pt idx="63">
                  <c:v>181</c:v>
                </c:pt>
                <c:pt idx="64">
                  <c:v>181</c:v>
                </c:pt>
                <c:pt idx="65">
                  <c:v>181</c:v>
                </c:pt>
                <c:pt idx="66">
                  <c:v>181</c:v>
                </c:pt>
                <c:pt idx="67">
                  <c:v>181</c:v>
                </c:pt>
                <c:pt idx="68">
                  <c:v>181</c:v>
                </c:pt>
                <c:pt idx="69">
                  <c:v>181</c:v>
                </c:pt>
                <c:pt idx="70">
                  <c:v>181</c:v>
                </c:pt>
                <c:pt idx="71">
                  <c:v>181</c:v>
                </c:pt>
                <c:pt idx="72">
                  <c:v>181</c:v>
                </c:pt>
                <c:pt idx="73">
                  <c:v>181</c:v>
                </c:pt>
                <c:pt idx="74">
                  <c:v>181</c:v>
                </c:pt>
                <c:pt idx="75">
                  <c:v>181</c:v>
                </c:pt>
                <c:pt idx="76">
                  <c:v>181</c:v>
                </c:pt>
                <c:pt idx="77">
                  <c:v>181</c:v>
                </c:pt>
                <c:pt idx="78">
                  <c:v>181</c:v>
                </c:pt>
                <c:pt idx="79">
                  <c:v>181</c:v>
                </c:pt>
                <c:pt idx="80">
                  <c:v>181</c:v>
                </c:pt>
                <c:pt idx="81">
                  <c:v>181</c:v>
                </c:pt>
                <c:pt idx="82">
                  <c:v>181</c:v>
                </c:pt>
                <c:pt idx="83">
                  <c:v>181</c:v>
                </c:pt>
                <c:pt idx="84">
                  <c:v>181</c:v>
                </c:pt>
                <c:pt idx="85">
                  <c:v>181</c:v>
                </c:pt>
                <c:pt idx="86">
                  <c:v>181</c:v>
                </c:pt>
                <c:pt idx="87">
                  <c:v>181</c:v>
                </c:pt>
                <c:pt idx="88">
                  <c:v>181</c:v>
                </c:pt>
                <c:pt idx="89">
                  <c:v>181</c:v>
                </c:pt>
                <c:pt idx="90">
                  <c:v>181</c:v>
                </c:pt>
                <c:pt idx="91">
                  <c:v>181</c:v>
                </c:pt>
                <c:pt idx="92">
                  <c:v>181</c:v>
                </c:pt>
                <c:pt idx="93">
                  <c:v>181</c:v>
                </c:pt>
                <c:pt idx="94">
                  <c:v>181</c:v>
                </c:pt>
                <c:pt idx="95">
                  <c:v>181</c:v>
                </c:pt>
                <c:pt idx="96">
                  <c:v>181</c:v>
                </c:pt>
                <c:pt idx="97">
                  <c:v>181</c:v>
                </c:pt>
                <c:pt idx="98">
                  <c:v>181</c:v>
                </c:pt>
                <c:pt idx="99">
                  <c:v>181</c:v>
                </c:pt>
                <c:pt idx="100">
                  <c:v>181</c:v>
                </c:pt>
                <c:pt idx="101">
                  <c:v>181</c:v>
                </c:pt>
                <c:pt idx="102">
                  <c:v>181</c:v>
                </c:pt>
                <c:pt idx="103">
                  <c:v>177.89525560254827</c:v>
                </c:pt>
                <c:pt idx="104">
                  <c:v>171.73874007183207</c:v>
                </c:pt>
                <c:pt idx="105">
                  <c:v>168.55266949404034</c:v>
                </c:pt>
                <c:pt idx="106">
                  <c:v>166.11353485406138</c:v>
                </c:pt>
                <c:pt idx="107">
                  <c:v>164.07359773383695</c:v>
                </c:pt>
                <c:pt idx="108">
                  <c:v>162.2936744167778</c:v>
                </c:pt>
                <c:pt idx="109">
                  <c:v>160.70109720723062</c:v>
                </c:pt>
                <c:pt idx="110">
                  <c:v>159.25214913942827</c:v>
                </c:pt>
                <c:pt idx="111">
                  <c:v>157.9180562175743</c:v>
                </c:pt>
                <c:pt idx="112">
                  <c:v>156.67865716433136</c:v>
                </c:pt>
                <c:pt idx="113">
                  <c:v>155.51915755462747</c:v>
                </c:pt>
                <c:pt idx="114">
                  <c:v>154.42830808419421</c:v>
                </c:pt>
                <c:pt idx="115">
                  <c:v>153.39730993112087</c:v>
                </c:pt>
                <c:pt idx="116">
                  <c:v>152.41912085407168</c:v>
                </c:pt>
                <c:pt idx="117">
                  <c:v>151.48799591158883</c:v>
                </c:pt>
                <c:pt idx="118">
                  <c:v>150.599172448914</c:v>
                </c:pt>
                <c:pt idx="119">
                  <c:v>149.74864747444371</c:v>
                </c:pt>
                <c:pt idx="120">
                  <c:v>148.93301626651746</c:v>
                </c:pt>
                <c:pt idx="121">
                  <c:v>148.14935276768415</c:v>
                </c:pt>
                <c:pt idx="122">
                  <c:v>147.3951192306601</c:v>
                </c:pt>
                <c:pt idx="123">
                  <c:v>146.66809680046072</c:v>
                </c:pt>
                <c:pt idx="124">
                  <c:v>145.96633137745033</c:v>
                </c:pt>
                <c:pt idx="125">
                  <c:v>145.28809082953549</c:v>
                </c:pt>
                <c:pt idx="126">
                  <c:v>144.63183076575208</c:v>
                </c:pt>
                <c:pt idx="127">
                  <c:v>143.99616685952395</c:v>
                </c:pt>
                <c:pt idx="128">
                  <c:v>143.37985224662816</c:v>
                </c:pt>
                <c:pt idx="129">
                  <c:v>142.78175890075451</c:v>
                </c:pt>
                <c:pt idx="130">
                  <c:v>142.20086215981976</c:v>
                </c:pt>
                <c:pt idx="131">
                  <c:v>141.63622777236165</c:v>
                </c:pt>
                <c:pt idx="132">
                  <c:v>141.08700097762829</c:v>
                </c:pt>
                <c:pt idx="133">
                  <c:v>140.55239724042326</c:v>
                </c:pt>
                <c:pt idx="134">
                  <c:v>140.03169434268892</c:v>
                </c:pt>
                <c:pt idx="135">
                  <c:v>139.52422559539684</c:v>
                </c:pt>
                <c:pt idx="136">
                  <c:v>139.02937398164846</c:v>
                </c:pt>
                <c:pt idx="137">
                  <c:v>138.54656707859584</c:v>
                </c:pt>
                <c:pt idx="138">
                  <c:v>138.07527263450407</c:v>
                </c:pt>
                <c:pt idx="139">
                  <c:v>137.61499469991045</c:v>
                </c:pt>
                <c:pt idx="140">
                  <c:v>137.16527022981356</c:v>
                </c:pt>
                <c:pt idx="141">
                  <c:v>136.72566608820136</c:v>
                </c:pt>
                <c:pt idx="142">
                  <c:v>136.29577639780487</c:v>
                </c:pt>
                <c:pt idx="143">
                  <c:v>135.87522018733839</c:v>
                </c:pt>
                <c:pt idx="144">
                  <c:v>135.46363929612983</c:v>
                </c:pt>
                <c:pt idx="145">
                  <c:v>135.06069650230233</c:v>
                </c:pt>
                <c:pt idx="146">
                  <c:v>134.66607384582716</c:v>
                </c:pt>
                <c:pt idx="147">
                  <c:v>134.27947112203398</c:v>
                </c:pt>
                <c:pt idx="148">
                  <c:v>133.90060452471573</c:v>
                </c:pt>
                <c:pt idx="149">
                  <c:v>133.52920542093062</c:v>
                </c:pt>
                <c:pt idx="150">
                  <c:v>133.16501924209189</c:v>
                </c:pt>
                <c:pt idx="151">
                  <c:v>132.8078044780334</c:v>
                </c:pt>
                <c:pt idx="152">
                  <c:v>132.45733176251051</c:v>
                </c:pt>
                <c:pt idx="153">
                  <c:v>132.1133830401032</c:v>
                </c:pt>
                <c:pt idx="154">
                  <c:v>131.77575080576884</c:v>
                </c:pt>
                <c:pt idx="155">
                  <c:v>131.44423740938981</c:v>
                </c:pt>
                <c:pt idx="156">
                  <c:v>131.1186544186009</c:v>
                </c:pt>
                <c:pt idx="157">
                  <c:v>130.79882203399063</c:v>
                </c:pt>
                <c:pt idx="158">
                  <c:v>130.48456855146921</c:v>
                </c:pt>
                <c:pt idx="159">
                  <c:v>130.1757298672</c:v>
                </c:pt>
                <c:pt idx="160">
                  <c:v>129.87214902101601</c:v>
                </c:pt>
                <c:pt idx="161">
                  <c:v>120</c:v>
                </c:pt>
              </c:numCache>
            </c:numRef>
          </c:yVal>
          <c:smooth val="0"/>
          <c:extLst>
            <c:ext xmlns:c16="http://schemas.microsoft.com/office/drawing/2014/chart" uri="{C3380CC4-5D6E-409C-BE32-E72D297353CC}">
              <c16:uniqueId val="{00000004-250F-4EED-86B2-CCE3CBC2C123}"/>
            </c:ext>
          </c:extLst>
        </c:ser>
        <c:ser>
          <c:idx val="18"/>
          <c:order val="4"/>
          <c:tx>
            <c:strRef>
              <c:f>Calculations!$M$41</c:f>
              <c:strCache>
                <c:ptCount val="1"/>
                <c:pt idx="0">
                  <c:v>res right</c:v>
                </c:pt>
              </c:strCache>
            </c:strRef>
          </c:tx>
          <c:spPr>
            <a:ln w="25400" cap="rnd">
              <a:solidFill>
                <a:schemeClr val="accent2"/>
              </a:solidFill>
              <a:round/>
            </a:ln>
            <a:effectLst/>
          </c:spPr>
          <c:marker>
            <c:symbol val="none"/>
          </c:marker>
          <c:xVal>
            <c:numRef>
              <c:f>Calculations!$I$42:$I$203</c:f>
              <c:numCache>
                <c:formatCode>0.0</c:formatCode>
                <c:ptCount val="162"/>
                <c:pt idx="0">
                  <c:v>0.05</c:v>
                </c:pt>
                <c:pt idx="1">
                  <c:v>0.05</c:v>
                </c:pt>
                <c:pt idx="2">
                  <c:v>0.15625</c:v>
                </c:pt>
                <c:pt idx="3">
                  <c:v>0.3125</c:v>
                </c:pt>
                <c:pt idx="4">
                  <c:v>0.46875</c:v>
                </c:pt>
                <c:pt idx="5">
                  <c:v>0.625</c:v>
                </c:pt>
                <c:pt idx="6">
                  <c:v>0.78125</c:v>
                </c:pt>
                <c:pt idx="7">
                  <c:v>0.9375</c:v>
                </c:pt>
                <c:pt idx="8">
                  <c:v>1.09375</c:v>
                </c:pt>
                <c:pt idx="9">
                  <c:v>1.25</c:v>
                </c:pt>
                <c:pt idx="10">
                  <c:v>1.40625</c:v>
                </c:pt>
                <c:pt idx="11">
                  <c:v>1.5625</c:v>
                </c:pt>
                <c:pt idx="12">
                  <c:v>1.71875</c:v>
                </c:pt>
                <c:pt idx="13">
                  <c:v>1.875</c:v>
                </c:pt>
                <c:pt idx="14">
                  <c:v>2.03125</c:v>
                </c:pt>
                <c:pt idx="15">
                  <c:v>2.1875</c:v>
                </c:pt>
                <c:pt idx="16">
                  <c:v>2.34375</c:v>
                </c:pt>
                <c:pt idx="17">
                  <c:v>2.5</c:v>
                </c:pt>
                <c:pt idx="18">
                  <c:v>2.65625</c:v>
                </c:pt>
                <c:pt idx="19">
                  <c:v>2.8125</c:v>
                </c:pt>
                <c:pt idx="20">
                  <c:v>2.96875</c:v>
                </c:pt>
                <c:pt idx="21">
                  <c:v>3.125</c:v>
                </c:pt>
                <c:pt idx="22">
                  <c:v>3.28125</c:v>
                </c:pt>
                <c:pt idx="23">
                  <c:v>3.4375</c:v>
                </c:pt>
                <c:pt idx="24">
                  <c:v>3.59375</c:v>
                </c:pt>
                <c:pt idx="25">
                  <c:v>3.75</c:v>
                </c:pt>
                <c:pt idx="26">
                  <c:v>3.90625</c:v>
                </c:pt>
                <c:pt idx="27">
                  <c:v>4.0625</c:v>
                </c:pt>
                <c:pt idx="28">
                  <c:v>4.21875</c:v>
                </c:pt>
                <c:pt idx="29">
                  <c:v>4.375</c:v>
                </c:pt>
                <c:pt idx="30">
                  <c:v>4.53125</c:v>
                </c:pt>
                <c:pt idx="31">
                  <c:v>4.6875</c:v>
                </c:pt>
                <c:pt idx="32">
                  <c:v>4.84375</c:v>
                </c:pt>
                <c:pt idx="33">
                  <c:v>5</c:v>
                </c:pt>
                <c:pt idx="34">
                  <c:v>5.15625</c:v>
                </c:pt>
                <c:pt idx="35">
                  <c:v>5.3125</c:v>
                </c:pt>
                <c:pt idx="36">
                  <c:v>5.46875</c:v>
                </c:pt>
                <c:pt idx="37">
                  <c:v>5.625</c:v>
                </c:pt>
                <c:pt idx="38">
                  <c:v>5.78125</c:v>
                </c:pt>
                <c:pt idx="39">
                  <c:v>5.9375</c:v>
                </c:pt>
                <c:pt idx="40">
                  <c:v>6.09375</c:v>
                </c:pt>
                <c:pt idx="41">
                  <c:v>6.25</c:v>
                </c:pt>
                <c:pt idx="42">
                  <c:v>6.40625</c:v>
                </c:pt>
                <c:pt idx="43">
                  <c:v>6.5625</c:v>
                </c:pt>
                <c:pt idx="44">
                  <c:v>6.71875</c:v>
                </c:pt>
                <c:pt idx="45">
                  <c:v>6.875</c:v>
                </c:pt>
                <c:pt idx="46">
                  <c:v>7.03125</c:v>
                </c:pt>
                <c:pt idx="47">
                  <c:v>7.1875</c:v>
                </c:pt>
                <c:pt idx="48">
                  <c:v>7.34375</c:v>
                </c:pt>
                <c:pt idx="49">
                  <c:v>7.5</c:v>
                </c:pt>
                <c:pt idx="50">
                  <c:v>7.65625</c:v>
                </c:pt>
                <c:pt idx="51">
                  <c:v>7.8125</c:v>
                </c:pt>
                <c:pt idx="52">
                  <c:v>7.96875</c:v>
                </c:pt>
                <c:pt idx="53">
                  <c:v>8.125</c:v>
                </c:pt>
                <c:pt idx="54">
                  <c:v>8.28125</c:v>
                </c:pt>
                <c:pt idx="55">
                  <c:v>8.4375</c:v>
                </c:pt>
                <c:pt idx="56">
                  <c:v>8.59375</c:v>
                </c:pt>
                <c:pt idx="57">
                  <c:v>8.75</c:v>
                </c:pt>
                <c:pt idx="58">
                  <c:v>8.90625</c:v>
                </c:pt>
                <c:pt idx="59">
                  <c:v>9.0625</c:v>
                </c:pt>
                <c:pt idx="60">
                  <c:v>9.21875</c:v>
                </c:pt>
                <c:pt idx="61">
                  <c:v>9.375</c:v>
                </c:pt>
                <c:pt idx="62">
                  <c:v>9.53125</c:v>
                </c:pt>
                <c:pt idx="63">
                  <c:v>9.6875</c:v>
                </c:pt>
                <c:pt idx="64">
                  <c:v>9.84375</c:v>
                </c:pt>
                <c:pt idx="65">
                  <c:v>10</c:v>
                </c:pt>
                <c:pt idx="66">
                  <c:v>10.15625</c:v>
                </c:pt>
                <c:pt idx="67">
                  <c:v>10.3125</c:v>
                </c:pt>
                <c:pt idx="68">
                  <c:v>10.46875</c:v>
                </c:pt>
                <c:pt idx="69">
                  <c:v>10.625</c:v>
                </c:pt>
                <c:pt idx="70">
                  <c:v>10.78125</c:v>
                </c:pt>
                <c:pt idx="71">
                  <c:v>10.9375</c:v>
                </c:pt>
                <c:pt idx="72">
                  <c:v>11.09375</c:v>
                </c:pt>
                <c:pt idx="73">
                  <c:v>11.25</c:v>
                </c:pt>
                <c:pt idx="74">
                  <c:v>11.40625</c:v>
                </c:pt>
                <c:pt idx="75">
                  <c:v>11.5625</c:v>
                </c:pt>
                <c:pt idx="76">
                  <c:v>11.71875</c:v>
                </c:pt>
                <c:pt idx="77">
                  <c:v>11.875</c:v>
                </c:pt>
                <c:pt idx="78">
                  <c:v>12.03125</c:v>
                </c:pt>
                <c:pt idx="79">
                  <c:v>12.1875</c:v>
                </c:pt>
                <c:pt idx="80">
                  <c:v>12.34375</c:v>
                </c:pt>
                <c:pt idx="81">
                  <c:v>12.5</c:v>
                </c:pt>
                <c:pt idx="82">
                  <c:v>12.65625</c:v>
                </c:pt>
                <c:pt idx="83">
                  <c:v>12.8125</c:v>
                </c:pt>
                <c:pt idx="84">
                  <c:v>12.96875</c:v>
                </c:pt>
                <c:pt idx="85">
                  <c:v>13.125</c:v>
                </c:pt>
                <c:pt idx="86">
                  <c:v>13.28125</c:v>
                </c:pt>
                <c:pt idx="87">
                  <c:v>13.4375</c:v>
                </c:pt>
                <c:pt idx="88">
                  <c:v>13.59375</c:v>
                </c:pt>
                <c:pt idx="89">
                  <c:v>13.75</c:v>
                </c:pt>
                <c:pt idx="90">
                  <c:v>13.90625</c:v>
                </c:pt>
                <c:pt idx="91">
                  <c:v>14.0625</c:v>
                </c:pt>
                <c:pt idx="92">
                  <c:v>14.21875</c:v>
                </c:pt>
                <c:pt idx="93">
                  <c:v>14.375</c:v>
                </c:pt>
                <c:pt idx="94">
                  <c:v>14.53125</c:v>
                </c:pt>
                <c:pt idx="95">
                  <c:v>14.6875</c:v>
                </c:pt>
                <c:pt idx="96">
                  <c:v>14.84375</c:v>
                </c:pt>
                <c:pt idx="97">
                  <c:v>15</c:v>
                </c:pt>
                <c:pt idx="98">
                  <c:v>15.15625</c:v>
                </c:pt>
                <c:pt idx="99">
                  <c:v>15.3125</c:v>
                </c:pt>
                <c:pt idx="100">
                  <c:v>15.46875</c:v>
                </c:pt>
                <c:pt idx="101">
                  <c:v>15.625</c:v>
                </c:pt>
                <c:pt idx="102">
                  <c:v>15.78125</c:v>
                </c:pt>
                <c:pt idx="103">
                  <c:v>15.9375</c:v>
                </c:pt>
                <c:pt idx="104">
                  <c:v>16.09375</c:v>
                </c:pt>
                <c:pt idx="105">
                  <c:v>16.25</c:v>
                </c:pt>
                <c:pt idx="106">
                  <c:v>16.40625</c:v>
                </c:pt>
                <c:pt idx="107">
                  <c:v>16.5625</c:v>
                </c:pt>
                <c:pt idx="108">
                  <c:v>16.71875</c:v>
                </c:pt>
                <c:pt idx="109">
                  <c:v>16.875</c:v>
                </c:pt>
                <c:pt idx="110">
                  <c:v>17.03125</c:v>
                </c:pt>
                <c:pt idx="111">
                  <c:v>17.1875</c:v>
                </c:pt>
                <c:pt idx="112">
                  <c:v>17.34375</c:v>
                </c:pt>
                <c:pt idx="113">
                  <c:v>17.5</c:v>
                </c:pt>
                <c:pt idx="114">
                  <c:v>17.65625</c:v>
                </c:pt>
                <c:pt idx="115">
                  <c:v>17.8125</c:v>
                </c:pt>
                <c:pt idx="116">
                  <c:v>17.96875</c:v>
                </c:pt>
                <c:pt idx="117">
                  <c:v>18.125</c:v>
                </c:pt>
                <c:pt idx="118">
                  <c:v>18.28125</c:v>
                </c:pt>
                <c:pt idx="119">
                  <c:v>18.4375</c:v>
                </c:pt>
                <c:pt idx="120">
                  <c:v>18.59375</c:v>
                </c:pt>
                <c:pt idx="121">
                  <c:v>18.75</c:v>
                </c:pt>
                <c:pt idx="122">
                  <c:v>18.90625</c:v>
                </c:pt>
                <c:pt idx="123">
                  <c:v>19.0625</c:v>
                </c:pt>
                <c:pt idx="124">
                  <c:v>19.21875</c:v>
                </c:pt>
                <c:pt idx="125">
                  <c:v>19.375</c:v>
                </c:pt>
                <c:pt idx="126">
                  <c:v>19.53125</c:v>
                </c:pt>
                <c:pt idx="127">
                  <c:v>19.6875</c:v>
                </c:pt>
                <c:pt idx="128">
                  <c:v>19.84375</c:v>
                </c:pt>
                <c:pt idx="129">
                  <c:v>20</c:v>
                </c:pt>
                <c:pt idx="130">
                  <c:v>20.15625</c:v>
                </c:pt>
                <c:pt idx="131">
                  <c:v>20.3125</c:v>
                </c:pt>
                <c:pt idx="132">
                  <c:v>20.46875</c:v>
                </c:pt>
                <c:pt idx="133">
                  <c:v>20.625</c:v>
                </c:pt>
                <c:pt idx="134">
                  <c:v>20.78125</c:v>
                </c:pt>
                <c:pt idx="135">
                  <c:v>20.9375</c:v>
                </c:pt>
                <c:pt idx="136">
                  <c:v>21.09375</c:v>
                </c:pt>
                <c:pt idx="137">
                  <c:v>21.25</c:v>
                </c:pt>
                <c:pt idx="138">
                  <c:v>21.40625</c:v>
                </c:pt>
                <c:pt idx="139">
                  <c:v>21.5625</c:v>
                </c:pt>
                <c:pt idx="140">
                  <c:v>21.71875</c:v>
                </c:pt>
                <c:pt idx="141">
                  <c:v>21.875</c:v>
                </c:pt>
                <c:pt idx="142">
                  <c:v>22.03125</c:v>
                </c:pt>
                <c:pt idx="143">
                  <c:v>22.1875</c:v>
                </c:pt>
                <c:pt idx="144">
                  <c:v>22.34375</c:v>
                </c:pt>
                <c:pt idx="145">
                  <c:v>22.5</c:v>
                </c:pt>
                <c:pt idx="146">
                  <c:v>22.65625</c:v>
                </c:pt>
                <c:pt idx="147">
                  <c:v>22.8125</c:v>
                </c:pt>
                <c:pt idx="148">
                  <c:v>22.96875</c:v>
                </c:pt>
                <c:pt idx="149">
                  <c:v>23.125</c:v>
                </c:pt>
                <c:pt idx="150">
                  <c:v>23.28125</c:v>
                </c:pt>
                <c:pt idx="151">
                  <c:v>23.4375</c:v>
                </c:pt>
                <c:pt idx="152">
                  <c:v>23.59375</c:v>
                </c:pt>
                <c:pt idx="153">
                  <c:v>23.75</c:v>
                </c:pt>
                <c:pt idx="154">
                  <c:v>23.90625</c:v>
                </c:pt>
                <c:pt idx="155">
                  <c:v>24.0625</c:v>
                </c:pt>
                <c:pt idx="156">
                  <c:v>24.21875</c:v>
                </c:pt>
                <c:pt idx="157">
                  <c:v>24.375</c:v>
                </c:pt>
                <c:pt idx="158">
                  <c:v>24.53125</c:v>
                </c:pt>
                <c:pt idx="159">
                  <c:v>24.6875</c:v>
                </c:pt>
                <c:pt idx="160">
                  <c:v>24.95</c:v>
                </c:pt>
                <c:pt idx="161">
                  <c:v>24.95</c:v>
                </c:pt>
              </c:numCache>
            </c:numRef>
          </c:xVal>
          <c:yVal>
            <c:numRef>
              <c:f>Calculations!$M$42:$M$203</c:f>
              <c:numCache>
                <c:formatCode>0</c:formatCode>
                <c:ptCount val="162"/>
                <c:pt idx="1">
                  <c:v>181</c:v>
                </c:pt>
                <c:pt idx="2">
                  <c:v>181</c:v>
                </c:pt>
                <c:pt idx="3">
                  <c:v>181</c:v>
                </c:pt>
                <c:pt idx="4">
                  <c:v>181</c:v>
                </c:pt>
                <c:pt idx="5">
                  <c:v>181</c:v>
                </c:pt>
                <c:pt idx="6">
                  <c:v>181</c:v>
                </c:pt>
                <c:pt idx="7">
                  <c:v>181</c:v>
                </c:pt>
                <c:pt idx="8">
                  <c:v>181</c:v>
                </c:pt>
                <c:pt idx="9">
                  <c:v>181</c:v>
                </c:pt>
                <c:pt idx="10">
                  <c:v>181</c:v>
                </c:pt>
                <c:pt idx="11">
                  <c:v>181</c:v>
                </c:pt>
                <c:pt idx="12">
                  <c:v>181</c:v>
                </c:pt>
                <c:pt idx="13">
                  <c:v>181</c:v>
                </c:pt>
                <c:pt idx="14">
                  <c:v>181</c:v>
                </c:pt>
                <c:pt idx="15">
                  <c:v>181</c:v>
                </c:pt>
                <c:pt idx="16">
                  <c:v>181</c:v>
                </c:pt>
                <c:pt idx="17">
                  <c:v>181</c:v>
                </c:pt>
                <c:pt idx="18">
                  <c:v>181</c:v>
                </c:pt>
                <c:pt idx="19">
                  <c:v>181</c:v>
                </c:pt>
                <c:pt idx="20">
                  <c:v>181</c:v>
                </c:pt>
                <c:pt idx="21">
                  <c:v>181</c:v>
                </c:pt>
                <c:pt idx="22">
                  <c:v>181</c:v>
                </c:pt>
                <c:pt idx="23">
                  <c:v>181</c:v>
                </c:pt>
                <c:pt idx="24">
                  <c:v>181</c:v>
                </c:pt>
                <c:pt idx="25">
                  <c:v>181</c:v>
                </c:pt>
                <c:pt idx="26">
                  <c:v>181</c:v>
                </c:pt>
                <c:pt idx="27">
                  <c:v>181</c:v>
                </c:pt>
                <c:pt idx="28">
                  <c:v>181</c:v>
                </c:pt>
                <c:pt idx="29">
                  <c:v>181</c:v>
                </c:pt>
                <c:pt idx="30">
                  <c:v>181</c:v>
                </c:pt>
                <c:pt idx="31">
                  <c:v>181</c:v>
                </c:pt>
                <c:pt idx="32">
                  <c:v>181</c:v>
                </c:pt>
                <c:pt idx="33">
                  <c:v>181</c:v>
                </c:pt>
                <c:pt idx="34">
                  <c:v>181</c:v>
                </c:pt>
                <c:pt idx="35">
                  <c:v>181</c:v>
                </c:pt>
                <c:pt idx="36">
                  <c:v>181</c:v>
                </c:pt>
                <c:pt idx="37">
                  <c:v>181</c:v>
                </c:pt>
                <c:pt idx="38">
                  <c:v>181</c:v>
                </c:pt>
                <c:pt idx="39">
                  <c:v>181</c:v>
                </c:pt>
                <c:pt idx="40">
                  <c:v>181</c:v>
                </c:pt>
                <c:pt idx="41">
                  <c:v>181</c:v>
                </c:pt>
                <c:pt idx="42">
                  <c:v>181</c:v>
                </c:pt>
                <c:pt idx="43">
                  <c:v>181</c:v>
                </c:pt>
                <c:pt idx="44">
                  <c:v>181</c:v>
                </c:pt>
                <c:pt idx="45">
                  <c:v>181</c:v>
                </c:pt>
                <c:pt idx="46">
                  <c:v>181</c:v>
                </c:pt>
                <c:pt idx="47">
                  <c:v>181</c:v>
                </c:pt>
                <c:pt idx="48">
                  <c:v>181</c:v>
                </c:pt>
                <c:pt idx="49">
                  <c:v>181</c:v>
                </c:pt>
                <c:pt idx="50">
                  <c:v>181</c:v>
                </c:pt>
                <c:pt idx="51">
                  <c:v>181</c:v>
                </c:pt>
                <c:pt idx="52">
                  <c:v>181</c:v>
                </c:pt>
                <c:pt idx="53">
                  <c:v>181</c:v>
                </c:pt>
                <c:pt idx="54">
                  <c:v>181</c:v>
                </c:pt>
                <c:pt idx="55">
                  <c:v>181</c:v>
                </c:pt>
                <c:pt idx="56">
                  <c:v>181</c:v>
                </c:pt>
                <c:pt idx="57">
                  <c:v>181</c:v>
                </c:pt>
                <c:pt idx="58">
                  <c:v>181</c:v>
                </c:pt>
                <c:pt idx="59">
                  <c:v>181</c:v>
                </c:pt>
                <c:pt idx="60">
                  <c:v>181</c:v>
                </c:pt>
                <c:pt idx="61">
                  <c:v>181</c:v>
                </c:pt>
                <c:pt idx="62">
                  <c:v>181</c:v>
                </c:pt>
                <c:pt idx="63">
                  <c:v>181</c:v>
                </c:pt>
                <c:pt idx="64">
                  <c:v>181</c:v>
                </c:pt>
                <c:pt idx="65">
                  <c:v>181</c:v>
                </c:pt>
                <c:pt idx="66">
                  <c:v>181</c:v>
                </c:pt>
                <c:pt idx="67">
                  <c:v>181</c:v>
                </c:pt>
                <c:pt idx="68">
                  <c:v>181</c:v>
                </c:pt>
                <c:pt idx="69">
                  <c:v>181</c:v>
                </c:pt>
                <c:pt idx="70">
                  <c:v>181</c:v>
                </c:pt>
                <c:pt idx="71">
                  <c:v>181</c:v>
                </c:pt>
                <c:pt idx="72">
                  <c:v>181</c:v>
                </c:pt>
                <c:pt idx="73">
                  <c:v>181</c:v>
                </c:pt>
                <c:pt idx="74">
                  <c:v>181</c:v>
                </c:pt>
                <c:pt idx="75">
                  <c:v>181</c:v>
                </c:pt>
                <c:pt idx="76">
                  <c:v>181</c:v>
                </c:pt>
                <c:pt idx="77">
                  <c:v>181</c:v>
                </c:pt>
                <c:pt idx="78">
                  <c:v>181</c:v>
                </c:pt>
                <c:pt idx="79">
                  <c:v>181</c:v>
                </c:pt>
                <c:pt idx="80">
                  <c:v>181</c:v>
                </c:pt>
                <c:pt idx="81">
                  <c:v>181</c:v>
                </c:pt>
                <c:pt idx="82">
                  <c:v>181</c:v>
                </c:pt>
                <c:pt idx="83">
                  <c:v>181</c:v>
                </c:pt>
                <c:pt idx="84">
                  <c:v>181</c:v>
                </c:pt>
                <c:pt idx="85">
                  <c:v>181</c:v>
                </c:pt>
                <c:pt idx="86">
                  <c:v>181</c:v>
                </c:pt>
                <c:pt idx="87">
                  <c:v>181</c:v>
                </c:pt>
                <c:pt idx="88">
                  <c:v>181</c:v>
                </c:pt>
                <c:pt idx="89">
                  <c:v>181</c:v>
                </c:pt>
                <c:pt idx="90">
                  <c:v>181</c:v>
                </c:pt>
                <c:pt idx="91">
                  <c:v>181</c:v>
                </c:pt>
                <c:pt idx="92">
                  <c:v>181</c:v>
                </c:pt>
                <c:pt idx="93">
                  <c:v>181</c:v>
                </c:pt>
                <c:pt idx="94">
                  <c:v>181</c:v>
                </c:pt>
                <c:pt idx="95">
                  <c:v>181</c:v>
                </c:pt>
                <c:pt idx="96">
                  <c:v>181</c:v>
                </c:pt>
                <c:pt idx="97">
                  <c:v>181</c:v>
                </c:pt>
                <c:pt idx="98">
                  <c:v>181</c:v>
                </c:pt>
                <c:pt idx="99">
                  <c:v>181</c:v>
                </c:pt>
                <c:pt idx="100">
                  <c:v>181</c:v>
                </c:pt>
                <c:pt idx="101">
                  <c:v>181</c:v>
                </c:pt>
                <c:pt idx="102">
                  <c:v>181</c:v>
                </c:pt>
                <c:pt idx="103">
                  <c:v>181</c:v>
                </c:pt>
                <c:pt idx="104">
                  <c:v>181</c:v>
                </c:pt>
                <c:pt idx="105">
                  <c:v>181</c:v>
                </c:pt>
                <c:pt idx="106">
                  <c:v>181</c:v>
                </c:pt>
                <c:pt idx="107">
                  <c:v>181</c:v>
                </c:pt>
                <c:pt idx="108">
                  <c:v>181</c:v>
                </c:pt>
                <c:pt idx="109">
                  <c:v>181</c:v>
                </c:pt>
                <c:pt idx="110">
                  <c:v>181</c:v>
                </c:pt>
                <c:pt idx="111">
                  <c:v>181</c:v>
                </c:pt>
                <c:pt idx="112">
                  <c:v>181</c:v>
                </c:pt>
                <c:pt idx="113">
                  <c:v>181</c:v>
                </c:pt>
                <c:pt idx="114">
                  <c:v>181</c:v>
                </c:pt>
                <c:pt idx="115">
                  <c:v>181</c:v>
                </c:pt>
                <c:pt idx="116">
                  <c:v>181</c:v>
                </c:pt>
                <c:pt idx="117">
                  <c:v>181</c:v>
                </c:pt>
                <c:pt idx="118">
                  <c:v>181</c:v>
                </c:pt>
                <c:pt idx="119">
                  <c:v>181</c:v>
                </c:pt>
                <c:pt idx="120">
                  <c:v>181</c:v>
                </c:pt>
                <c:pt idx="121">
                  <c:v>181</c:v>
                </c:pt>
                <c:pt idx="122">
                  <c:v>181</c:v>
                </c:pt>
                <c:pt idx="123">
                  <c:v>181</c:v>
                </c:pt>
                <c:pt idx="124">
                  <c:v>181</c:v>
                </c:pt>
                <c:pt idx="125">
                  <c:v>181</c:v>
                </c:pt>
                <c:pt idx="126">
                  <c:v>181</c:v>
                </c:pt>
                <c:pt idx="127">
                  <c:v>181</c:v>
                </c:pt>
                <c:pt idx="128">
                  <c:v>181</c:v>
                </c:pt>
                <c:pt idx="129">
                  <c:v>181</c:v>
                </c:pt>
                <c:pt idx="130">
                  <c:v>181</c:v>
                </c:pt>
                <c:pt idx="131">
                  <c:v>181</c:v>
                </c:pt>
                <c:pt idx="132">
                  <c:v>181</c:v>
                </c:pt>
                <c:pt idx="133">
                  <c:v>181</c:v>
                </c:pt>
                <c:pt idx="134">
                  <c:v>181</c:v>
                </c:pt>
                <c:pt idx="135">
                  <c:v>181</c:v>
                </c:pt>
                <c:pt idx="136">
                  <c:v>181</c:v>
                </c:pt>
                <c:pt idx="137">
                  <c:v>181</c:v>
                </c:pt>
                <c:pt idx="138">
                  <c:v>181</c:v>
                </c:pt>
                <c:pt idx="139">
                  <c:v>181</c:v>
                </c:pt>
                <c:pt idx="140">
                  <c:v>181</c:v>
                </c:pt>
                <c:pt idx="141">
                  <c:v>181</c:v>
                </c:pt>
                <c:pt idx="142">
                  <c:v>181</c:v>
                </c:pt>
                <c:pt idx="143">
                  <c:v>181</c:v>
                </c:pt>
                <c:pt idx="144">
                  <c:v>181</c:v>
                </c:pt>
                <c:pt idx="145">
                  <c:v>181</c:v>
                </c:pt>
                <c:pt idx="146">
                  <c:v>181</c:v>
                </c:pt>
                <c:pt idx="147">
                  <c:v>181</c:v>
                </c:pt>
                <c:pt idx="148">
                  <c:v>181</c:v>
                </c:pt>
                <c:pt idx="149">
                  <c:v>181</c:v>
                </c:pt>
                <c:pt idx="150">
                  <c:v>181</c:v>
                </c:pt>
                <c:pt idx="151">
                  <c:v>181</c:v>
                </c:pt>
                <c:pt idx="152">
                  <c:v>181</c:v>
                </c:pt>
                <c:pt idx="153">
                  <c:v>181</c:v>
                </c:pt>
                <c:pt idx="154">
                  <c:v>181</c:v>
                </c:pt>
                <c:pt idx="155">
                  <c:v>181</c:v>
                </c:pt>
                <c:pt idx="156">
                  <c:v>181</c:v>
                </c:pt>
                <c:pt idx="157">
                  <c:v>181</c:v>
                </c:pt>
                <c:pt idx="158">
                  <c:v>181</c:v>
                </c:pt>
                <c:pt idx="159">
                  <c:v>181</c:v>
                </c:pt>
                <c:pt idx="160">
                  <c:v>181</c:v>
                </c:pt>
                <c:pt idx="161">
                  <c:v>135.86534262904513</c:v>
                </c:pt>
              </c:numCache>
            </c:numRef>
          </c:yVal>
          <c:smooth val="0"/>
          <c:extLst>
            <c:ext xmlns:c16="http://schemas.microsoft.com/office/drawing/2014/chart" uri="{C3380CC4-5D6E-409C-BE32-E72D297353CC}">
              <c16:uniqueId val="{00000005-250F-4EED-86B2-CCE3CBC2C123}"/>
            </c:ext>
          </c:extLst>
        </c:ser>
        <c:ser>
          <c:idx val="4"/>
          <c:order val="5"/>
          <c:tx>
            <c:strRef>
              <c:f>Calculations!$O$41</c:f>
              <c:strCache>
                <c:ptCount val="1"/>
                <c:pt idx="0">
                  <c:v>para BW right</c:v>
                </c:pt>
              </c:strCache>
            </c:strRef>
          </c:tx>
          <c:spPr>
            <a:ln w="25400" cap="rnd">
              <a:solidFill>
                <a:srgbClr val="FF0000"/>
              </a:solidFill>
              <a:round/>
            </a:ln>
            <a:effectLst/>
          </c:spPr>
          <c:marker>
            <c:symbol val="none"/>
          </c:marker>
          <c:xVal>
            <c:numRef>
              <c:f>Calculations!$I$42:$I$203</c:f>
              <c:numCache>
                <c:formatCode>0.0</c:formatCode>
                <c:ptCount val="162"/>
                <c:pt idx="0">
                  <c:v>0.05</c:v>
                </c:pt>
                <c:pt idx="1">
                  <c:v>0.05</c:v>
                </c:pt>
                <c:pt idx="2">
                  <c:v>0.15625</c:v>
                </c:pt>
                <c:pt idx="3">
                  <c:v>0.3125</c:v>
                </c:pt>
                <c:pt idx="4">
                  <c:v>0.46875</c:v>
                </c:pt>
                <c:pt idx="5">
                  <c:v>0.625</c:v>
                </c:pt>
                <c:pt idx="6">
                  <c:v>0.78125</c:v>
                </c:pt>
                <c:pt idx="7">
                  <c:v>0.9375</c:v>
                </c:pt>
                <c:pt idx="8">
                  <c:v>1.09375</c:v>
                </c:pt>
                <c:pt idx="9">
                  <c:v>1.25</c:v>
                </c:pt>
                <c:pt idx="10">
                  <c:v>1.40625</c:v>
                </c:pt>
                <c:pt idx="11">
                  <c:v>1.5625</c:v>
                </c:pt>
                <c:pt idx="12">
                  <c:v>1.71875</c:v>
                </c:pt>
                <c:pt idx="13">
                  <c:v>1.875</c:v>
                </c:pt>
                <c:pt idx="14">
                  <c:v>2.03125</c:v>
                </c:pt>
                <c:pt idx="15">
                  <c:v>2.1875</c:v>
                </c:pt>
                <c:pt idx="16">
                  <c:v>2.34375</c:v>
                </c:pt>
                <c:pt idx="17">
                  <c:v>2.5</c:v>
                </c:pt>
                <c:pt idx="18">
                  <c:v>2.65625</c:v>
                </c:pt>
                <c:pt idx="19">
                  <c:v>2.8125</c:v>
                </c:pt>
                <c:pt idx="20">
                  <c:v>2.96875</c:v>
                </c:pt>
                <c:pt idx="21">
                  <c:v>3.125</c:v>
                </c:pt>
                <c:pt idx="22">
                  <c:v>3.28125</c:v>
                </c:pt>
                <c:pt idx="23">
                  <c:v>3.4375</c:v>
                </c:pt>
                <c:pt idx="24">
                  <c:v>3.59375</c:v>
                </c:pt>
                <c:pt idx="25">
                  <c:v>3.75</c:v>
                </c:pt>
                <c:pt idx="26">
                  <c:v>3.90625</c:v>
                </c:pt>
                <c:pt idx="27">
                  <c:v>4.0625</c:v>
                </c:pt>
                <c:pt idx="28">
                  <c:v>4.21875</c:v>
                </c:pt>
                <c:pt idx="29">
                  <c:v>4.375</c:v>
                </c:pt>
                <c:pt idx="30">
                  <c:v>4.53125</c:v>
                </c:pt>
                <c:pt idx="31">
                  <c:v>4.6875</c:v>
                </c:pt>
                <c:pt idx="32">
                  <c:v>4.84375</c:v>
                </c:pt>
                <c:pt idx="33">
                  <c:v>5</c:v>
                </c:pt>
                <c:pt idx="34">
                  <c:v>5.15625</c:v>
                </c:pt>
                <c:pt idx="35">
                  <c:v>5.3125</c:v>
                </c:pt>
                <c:pt idx="36">
                  <c:v>5.46875</c:v>
                </c:pt>
                <c:pt idx="37">
                  <c:v>5.625</c:v>
                </c:pt>
                <c:pt idx="38">
                  <c:v>5.78125</c:v>
                </c:pt>
                <c:pt idx="39">
                  <c:v>5.9375</c:v>
                </c:pt>
                <c:pt idx="40">
                  <c:v>6.09375</c:v>
                </c:pt>
                <c:pt idx="41">
                  <c:v>6.25</c:v>
                </c:pt>
                <c:pt idx="42">
                  <c:v>6.40625</c:v>
                </c:pt>
                <c:pt idx="43">
                  <c:v>6.5625</c:v>
                </c:pt>
                <c:pt idx="44">
                  <c:v>6.71875</c:v>
                </c:pt>
                <c:pt idx="45">
                  <c:v>6.875</c:v>
                </c:pt>
                <c:pt idx="46">
                  <c:v>7.03125</c:v>
                </c:pt>
                <c:pt idx="47">
                  <c:v>7.1875</c:v>
                </c:pt>
                <c:pt idx="48">
                  <c:v>7.34375</c:v>
                </c:pt>
                <c:pt idx="49">
                  <c:v>7.5</c:v>
                </c:pt>
                <c:pt idx="50">
                  <c:v>7.65625</c:v>
                </c:pt>
                <c:pt idx="51">
                  <c:v>7.8125</c:v>
                </c:pt>
                <c:pt idx="52">
                  <c:v>7.96875</c:v>
                </c:pt>
                <c:pt idx="53">
                  <c:v>8.125</c:v>
                </c:pt>
                <c:pt idx="54">
                  <c:v>8.28125</c:v>
                </c:pt>
                <c:pt idx="55">
                  <c:v>8.4375</c:v>
                </c:pt>
                <c:pt idx="56">
                  <c:v>8.59375</c:v>
                </c:pt>
                <c:pt idx="57">
                  <c:v>8.75</c:v>
                </c:pt>
                <c:pt idx="58">
                  <c:v>8.90625</c:v>
                </c:pt>
                <c:pt idx="59">
                  <c:v>9.0625</c:v>
                </c:pt>
                <c:pt idx="60">
                  <c:v>9.21875</c:v>
                </c:pt>
                <c:pt idx="61">
                  <c:v>9.375</c:v>
                </c:pt>
                <c:pt idx="62">
                  <c:v>9.53125</c:v>
                </c:pt>
                <c:pt idx="63">
                  <c:v>9.6875</c:v>
                </c:pt>
                <c:pt idx="64">
                  <c:v>9.84375</c:v>
                </c:pt>
                <c:pt idx="65">
                  <c:v>10</c:v>
                </c:pt>
                <c:pt idx="66">
                  <c:v>10.15625</c:v>
                </c:pt>
                <c:pt idx="67">
                  <c:v>10.3125</c:v>
                </c:pt>
                <c:pt idx="68">
                  <c:v>10.46875</c:v>
                </c:pt>
                <c:pt idx="69">
                  <c:v>10.625</c:v>
                </c:pt>
                <c:pt idx="70">
                  <c:v>10.78125</c:v>
                </c:pt>
                <c:pt idx="71">
                  <c:v>10.9375</c:v>
                </c:pt>
                <c:pt idx="72">
                  <c:v>11.09375</c:v>
                </c:pt>
                <c:pt idx="73">
                  <c:v>11.25</c:v>
                </c:pt>
                <c:pt idx="74">
                  <c:v>11.40625</c:v>
                </c:pt>
                <c:pt idx="75">
                  <c:v>11.5625</c:v>
                </c:pt>
                <c:pt idx="76">
                  <c:v>11.71875</c:v>
                </c:pt>
                <c:pt idx="77">
                  <c:v>11.875</c:v>
                </c:pt>
                <c:pt idx="78">
                  <c:v>12.03125</c:v>
                </c:pt>
                <c:pt idx="79">
                  <c:v>12.1875</c:v>
                </c:pt>
                <c:pt idx="80">
                  <c:v>12.34375</c:v>
                </c:pt>
                <c:pt idx="81">
                  <c:v>12.5</c:v>
                </c:pt>
                <c:pt idx="82">
                  <c:v>12.65625</c:v>
                </c:pt>
                <c:pt idx="83">
                  <c:v>12.8125</c:v>
                </c:pt>
                <c:pt idx="84">
                  <c:v>12.96875</c:v>
                </c:pt>
                <c:pt idx="85">
                  <c:v>13.125</c:v>
                </c:pt>
                <c:pt idx="86">
                  <c:v>13.28125</c:v>
                </c:pt>
                <c:pt idx="87">
                  <c:v>13.4375</c:v>
                </c:pt>
                <c:pt idx="88">
                  <c:v>13.59375</c:v>
                </c:pt>
                <c:pt idx="89">
                  <c:v>13.75</c:v>
                </c:pt>
                <c:pt idx="90">
                  <c:v>13.90625</c:v>
                </c:pt>
                <c:pt idx="91">
                  <c:v>14.0625</c:v>
                </c:pt>
                <c:pt idx="92">
                  <c:v>14.21875</c:v>
                </c:pt>
                <c:pt idx="93">
                  <c:v>14.375</c:v>
                </c:pt>
                <c:pt idx="94">
                  <c:v>14.53125</c:v>
                </c:pt>
                <c:pt idx="95">
                  <c:v>14.6875</c:v>
                </c:pt>
                <c:pt idx="96">
                  <c:v>14.84375</c:v>
                </c:pt>
                <c:pt idx="97">
                  <c:v>15</c:v>
                </c:pt>
                <c:pt idx="98">
                  <c:v>15.15625</c:v>
                </c:pt>
                <c:pt idx="99">
                  <c:v>15.3125</c:v>
                </c:pt>
                <c:pt idx="100">
                  <c:v>15.46875</c:v>
                </c:pt>
                <c:pt idx="101">
                  <c:v>15.625</c:v>
                </c:pt>
                <c:pt idx="102">
                  <c:v>15.78125</c:v>
                </c:pt>
                <c:pt idx="103">
                  <c:v>15.9375</c:v>
                </c:pt>
                <c:pt idx="104">
                  <c:v>16.09375</c:v>
                </c:pt>
                <c:pt idx="105">
                  <c:v>16.25</c:v>
                </c:pt>
                <c:pt idx="106">
                  <c:v>16.40625</c:v>
                </c:pt>
                <c:pt idx="107">
                  <c:v>16.5625</c:v>
                </c:pt>
                <c:pt idx="108">
                  <c:v>16.71875</c:v>
                </c:pt>
                <c:pt idx="109">
                  <c:v>16.875</c:v>
                </c:pt>
                <c:pt idx="110">
                  <c:v>17.03125</c:v>
                </c:pt>
                <c:pt idx="111">
                  <c:v>17.1875</c:v>
                </c:pt>
                <c:pt idx="112">
                  <c:v>17.34375</c:v>
                </c:pt>
                <c:pt idx="113">
                  <c:v>17.5</c:v>
                </c:pt>
                <c:pt idx="114">
                  <c:v>17.65625</c:v>
                </c:pt>
                <c:pt idx="115">
                  <c:v>17.8125</c:v>
                </c:pt>
                <c:pt idx="116">
                  <c:v>17.96875</c:v>
                </c:pt>
                <c:pt idx="117">
                  <c:v>18.125</c:v>
                </c:pt>
                <c:pt idx="118">
                  <c:v>18.28125</c:v>
                </c:pt>
                <c:pt idx="119">
                  <c:v>18.4375</c:v>
                </c:pt>
                <c:pt idx="120">
                  <c:v>18.59375</c:v>
                </c:pt>
                <c:pt idx="121">
                  <c:v>18.75</c:v>
                </c:pt>
                <c:pt idx="122">
                  <c:v>18.90625</c:v>
                </c:pt>
                <c:pt idx="123">
                  <c:v>19.0625</c:v>
                </c:pt>
                <c:pt idx="124">
                  <c:v>19.21875</c:v>
                </c:pt>
                <c:pt idx="125">
                  <c:v>19.375</c:v>
                </c:pt>
                <c:pt idx="126">
                  <c:v>19.53125</c:v>
                </c:pt>
                <c:pt idx="127">
                  <c:v>19.6875</c:v>
                </c:pt>
                <c:pt idx="128">
                  <c:v>19.84375</c:v>
                </c:pt>
                <c:pt idx="129">
                  <c:v>20</c:v>
                </c:pt>
                <c:pt idx="130">
                  <c:v>20.15625</c:v>
                </c:pt>
                <c:pt idx="131">
                  <c:v>20.3125</c:v>
                </c:pt>
                <c:pt idx="132">
                  <c:v>20.46875</c:v>
                </c:pt>
                <c:pt idx="133">
                  <c:v>20.625</c:v>
                </c:pt>
                <c:pt idx="134">
                  <c:v>20.78125</c:v>
                </c:pt>
                <c:pt idx="135">
                  <c:v>20.9375</c:v>
                </c:pt>
                <c:pt idx="136">
                  <c:v>21.09375</c:v>
                </c:pt>
                <c:pt idx="137">
                  <c:v>21.25</c:v>
                </c:pt>
                <c:pt idx="138">
                  <c:v>21.40625</c:v>
                </c:pt>
                <c:pt idx="139">
                  <c:v>21.5625</c:v>
                </c:pt>
                <c:pt idx="140">
                  <c:v>21.71875</c:v>
                </c:pt>
                <c:pt idx="141">
                  <c:v>21.875</c:v>
                </c:pt>
                <c:pt idx="142">
                  <c:v>22.03125</c:v>
                </c:pt>
                <c:pt idx="143">
                  <c:v>22.1875</c:v>
                </c:pt>
                <c:pt idx="144">
                  <c:v>22.34375</c:v>
                </c:pt>
                <c:pt idx="145">
                  <c:v>22.5</c:v>
                </c:pt>
                <c:pt idx="146">
                  <c:v>22.65625</c:v>
                </c:pt>
                <c:pt idx="147">
                  <c:v>22.8125</c:v>
                </c:pt>
                <c:pt idx="148">
                  <c:v>22.96875</c:v>
                </c:pt>
                <c:pt idx="149">
                  <c:v>23.125</c:v>
                </c:pt>
                <c:pt idx="150">
                  <c:v>23.28125</c:v>
                </c:pt>
                <c:pt idx="151">
                  <c:v>23.4375</c:v>
                </c:pt>
                <c:pt idx="152">
                  <c:v>23.59375</c:v>
                </c:pt>
                <c:pt idx="153">
                  <c:v>23.75</c:v>
                </c:pt>
                <c:pt idx="154">
                  <c:v>23.90625</c:v>
                </c:pt>
                <c:pt idx="155">
                  <c:v>24.0625</c:v>
                </c:pt>
                <c:pt idx="156">
                  <c:v>24.21875</c:v>
                </c:pt>
                <c:pt idx="157">
                  <c:v>24.375</c:v>
                </c:pt>
                <c:pt idx="158">
                  <c:v>24.53125</c:v>
                </c:pt>
                <c:pt idx="159">
                  <c:v>24.6875</c:v>
                </c:pt>
                <c:pt idx="160">
                  <c:v>24.95</c:v>
                </c:pt>
                <c:pt idx="161">
                  <c:v>24.95</c:v>
                </c:pt>
              </c:numCache>
            </c:numRef>
          </c:xVal>
          <c:yVal>
            <c:numRef>
              <c:f>Calculations!$O$42:$O$203</c:f>
              <c:numCache>
                <c:formatCode>0</c:formatCode>
                <c:ptCount val="162"/>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#N/A</c:v>
                </c:pt>
                <c:pt idx="103">
                  <c:v>#N/A</c:v>
                </c:pt>
                <c:pt idx="104">
                  <c:v>#N/A</c:v>
                </c:pt>
                <c:pt idx="105">
                  <c:v>#N/A</c:v>
                </c:pt>
                <c:pt idx="106">
                  <c:v>#N/A</c:v>
                </c:pt>
                <c:pt idx="107">
                  <c:v>#N/A</c:v>
                </c:pt>
                <c:pt idx="108">
                  <c:v>#N/A</c:v>
                </c:pt>
                <c:pt idx="109">
                  <c:v>#N/A</c:v>
                </c:pt>
                <c:pt idx="110">
                  <c:v>#N/A</c:v>
                </c:pt>
                <c:pt idx="111">
                  <c:v>#N/A</c:v>
                </c:pt>
                <c:pt idx="112">
                  <c:v>#N/A</c:v>
                </c:pt>
                <c:pt idx="113">
                  <c:v>#N/A</c:v>
                </c:pt>
                <c:pt idx="114">
                  <c:v>#N/A</c:v>
                </c:pt>
                <c:pt idx="115">
                  <c:v>#N/A</c:v>
                </c:pt>
                <c:pt idx="116">
                  <c:v>#N/A</c:v>
                </c:pt>
                <c:pt idx="117">
                  <c:v>#N/A</c:v>
                </c:pt>
                <c:pt idx="118">
                  <c:v>#N/A</c:v>
                </c:pt>
                <c:pt idx="119">
                  <c:v>#N/A</c:v>
                </c:pt>
                <c:pt idx="120">
                  <c:v>#N/A</c:v>
                </c:pt>
                <c:pt idx="121">
                  <c:v>#N/A</c:v>
                </c:pt>
                <c:pt idx="122">
                  <c:v>#N/A</c:v>
                </c:pt>
                <c:pt idx="123">
                  <c:v>#N/A</c:v>
                </c:pt>
                <c:pt idx="124">
                  <c:v>#N/A</c:v>
                </c:pt>
                <c:pt idx="125">
                  <c:v>#N/A</c:v>
                </c:pt>
                <c:pt idx="126">
                  <c:v>#N/A</c:v>
                </c:pt>
                <c:pt idx="127">
                  <c:v>#N/A</c:v>
                </c:pt>
                <c:pt idx="128">
                  <c:v>#N/A</c:v>
                </c:pt>
                <c:pt idx="129">
                  <c:v>#N/A</c:v>
                </c:pt>
                <c:pt idx="130">
                  <c:v>#N/A</c:v>
                </c:pt>
                <c:pt idx="131">
                  <c:v>#N/A</c:v>
                </c:pt>
                <c:pt idx="132">
                  <c:v>#N/A</c:v>
                </c:pt>
                <c:pt idx="133">
                  <c:v>#N/A</c:v>
                </c:pt>
                <c:pt idx="134">
                  <c:v>#N/A</c:v>
                </c:pt>
                <c:pt idx="135">
                  <c:v>#N/A</c:v>
                </c:pt>
                <c:pt idx="136">
                  <c:v>#N/A</c:v>
                </c:pt>
                <c:pt idx="137">
                  <c:v>#N/A</c:v>
                </c:pt>
                <c:pt idx="138">
                  <c:v>#N/A</c:v>
                </c:pt>
                <c:pt idx="139">
                  <c:v>#N/A</c:v>
                </c:pt>
                <c:pt idx="140">
                  <c:v>#N/A</c:v>
                </c:pt>
                <c:pt idx="141">
                  <c:v>#N/A</c:v>
                </c:pt>
                <c:pt idx="142">
                  <c:v>#N/A</c:v>
                </c:pt>
                <c:pt idx="143">
                  <c:v>#N/A</c:v>
                </c:pt>
                <c:pt idx="144">
                  <c:v>#N/A</c:v>
                </c:pt>
                <c:pt idx="145">
                  <c:v>#N/A</c:v>
                </c:pt>
                <c:pt idx="146">
                  <c:v>#N/A</c:v>
                </c:pt>
                <c:pt idx="147">
                  <c:v>#N/A</c:v>
                </c:pt>
                <c:pt idx="148">
                  <c:v>#N/A</c:v>
                </c:pt>
                <c:pt idx="149">
                  <c:v>#N/A</c:v>
                </c:pt>
                <c:pt idx="150">
                  <c:v>#N/A</c:v>
                </c:pt>
                <c:pt idx="151">
                  <c:v>#N/A</c:v>
                </c:pt>
                <c:pt idx="152">
                  <c:v>#N/A</c:v>
                </c:pt>
                <c:pt idx="153">
                  <c:v>#N/A</c:v>
                </c:pt>
                <c:pt idx="154">
                  <c:v>#N/A</c:v>
                </c:pt>
                <c:pt idx="155">
                  <c:v>#N/A</c:v>
                </c:pt>
                <c:pt idx="156">
                  <c:v>#N/A</c:v>
                </c:pt>
                <c:pt idx="157">
                  <c:v>#N/A</c:v>
                </c:pt>
                <c:pt idx="158">
                  <c:v>#N/A</c:v>
                </c:pt>
                <c:pt idx="159">
                  <c:v>#N/A</c:v>
                </c:pt>
                <c:pt idx="160">
                  <c:v>#N/A</c:v>
                </c:pt>
                <c:pt idx="161">
                  <c:v>#N/A</c:v>
                </c:pt>
              </c:numCache>
            </c:numRef>
          </c:yVal>
          <c:smooth val="0"/>
          <c:extLst>
            <c:ext xmlns:c16="http://schemas.microsoft.com/office/drawing/2014/chart" uri="{C3380CC4-5D6E-409C-BE32-E72D297353CC}">
              <c16:uniqueId val="{00000006-250F-4EED-86B2-CCE3CBC2C123}"/>
            </c:ext>
          </c:extLst>
        </c:ser>
        <c:ser>
          <c:idx val="3"/>
          <c:order val="6"/>
          <c:tx>
            <c:strRef>
              <c:f>Calculations!$N$41</c:f>
              <c:strCache>
                <c:ptCount val="1"/>
                <c:pt idx="0">
                  <c:v>para BQ left</c:v>
                </c:pt>
              </c:strCache>
            </c:strRef>
          </c:tx>
          <c:spPr>
            <a:ln w="25400" cap="rnd">
              <a:solidFill>
                <a:srgbClr val="FF0000"/>
              </a:solidFill>
              <a:round/>
            </a:ln>
            <a:effectLst/>
          </c:spPr>
          <c:marker>
            <c:symbol val="none"/>
          </c:marker>
          <c:xVal>
            <c:numRef>
              <c:f>Calculations!$I$42:$I$203</c:f>
              <c:numCache>
                <c:formatCode>0.0</c:formatCode>
                <c:ptCount val="162"/>
                <c:pt idx="0">
                  <c:v>0.05</c:v>
                </c:pt>
                <c:pt idx="1">
                  <c:v>0.05</c:v>
                </c:pt>
                <c:pt idx="2">
                  <c:v>0.15625</c:v>
                </c:pt>
                <c:pt idx="3">
                  <c:v>0.3125</c:v>
                </c:pt>
                <c:pt idx="4">
                  <c:v>0.46875</c:v>
                </c:pt>
                <c:pt idx="5">
                  <c:v>0.625</c:v>
                </c:pt>
                <c:pt idx="6">
                  <c:v>0.78125</c:v>
                </c:pt>
                <c:pt idx="7">
                  <c:v>0.9375</c:v>
                </c:pt>
                <c:pt idx="8">
                  <c:v>1.09375</c:v>
                </c:pt>
                <c:pt idx="9">
                  <c:v>1.25</c:v>
                </c:pt>
                <c:pt idx="10">
                  <c:v>1.40625</c:v>
                </c:pt>
                <c:pt idx="11">
                  <c:v>1.5625</c:v>
                </c:pt>
                <c:pt idx="12">
                  <c:v>1.71875</c:v>
                </c:pt>
                <c:pt idx="13">
                  <c:v>1.875</c:v>
                </c:pt>
                <c:pt idx="14">
                  <c:v>2.03125</c:v>
                </c:pt>
                <c:pt idx="15">
                  <c:v>2.1875</c:v>
                </c:pt>
                <c:pt idx="16">
                  <c:v>2.34375</c:v>
                </c:pt>
                <c:pt idx="17">
                  <c:v>2.5</c:v>
                </c:pt>
                <c:pt idx="18">
                  <c:v>2.65625</c:v>
                </c:pt>
                <c:pt idx="19">
                  <c:v>2.8125</c:v>
                </c:pt>
                <c:pt idx="20">
                  <c:v>2.96875</c:v>
                </c:pt>
                <c:pt idx="21">
                  <c:v>3.125</c:v>
                </c:pt>
                <c:pt idx="22">
                  <c:v>3.28125</c:v>
                </c:pt>
                <c:pt idx="23">
                  <c:v>3.4375</c:v>
                </c:pt>
                <c:pt idx="24">
                  <c:v>3.59375</c:v>
                </c:pt>
                <c:pt idx="25">
                  <c:v>3.75</c:v>
                </c:pt>
                <c:pt idx="26">
                  <c:v>3.90625</c:v>
                </c:pt>
                <c:pt idx="27">
                  <c:v>4.0625</c:v>
                </c:pt>
                <c:pt idx="28">
                  <c:v>4.21875</c:v>
                </c:pt>
                <c:pt idx="29">
                  <c:v>4.375</c:v>
                </c:pt>
                <c:pt idx="30">
                  <c:v>4.53125</c:v>
                </c:pt>
                <c:pt idx="31">
                  <c:v>4.6875</c:v>
                </c:pt>
                <c:pt idx="32">
                  <c:v>4.84375</c:v>
                </c:pt>
                <c:pt idx="33">
                  <c:v>5</c:v>
                </c:pt>
                <c:pt idx="34">
                  <c:v>5.15625</c:v>
                </c:pt>
                <c:pt idx="35">
                  <c:v>5.3125</c:v>
                </c:pt>
                <c:pt idx="36">
                  <c:v>5.46875</c:v>
                </c:pt>
                <c:pt idx="37">
                  <c:v>5.625</c:v>
                </c:pt>
                <c:pt idx="38">
                  <c:v>5.78125</c:v>
                </c:pt>
                <c:pt idx="39">
                  <c:v>5.9375</c:v>
                </c:pt>
                <c:pt idx="40">
                  <c:v>6.09375</c:v>
                </c:pt>
                <c:pt idx="41">
                  <c:v>6.25</c:v>
                </c:pt>
                <c:pt idx="42">
                  <c:v>6.40625</c:v>
                </c:pt>
                <c:pt idx="43">
                  <c:v>6.5625</c:v>
                </c:pt>
                <c:pt idx="44">
                  <c:v>6.71875</c:v>
                </c:pt>
                <c:pt idx="45">
                  <c:v>6.875</c:v>
                </c:pt>
                <c:pt idx="46">
                  <c:v>7.03125</c:v>
                </c:pt>
                <c:pt idx="47">
                  <c:v>7.1875</c:v>
                </c:pt>
                <c:pt idx="48">
                  <c:v>7.34375</c:v>
                </c:pt>
                <c:pt idx="49">
                  <c:v>7.5</c:v>
                </c:pt>
                <c:pt idx="50">
                  <c:v>7.65625</c:v>
                </c:pt>
                <c:pt idx="51">
                  <c:v>7.8125</c:v>
                </c:pt>
                <c:pt idx="52">
                  <c:v>7.96875</c:v>
                </c:pt>
                <c:pt idx="53">
                  <c:v>8.125</c:v>
                </c:pt>
                <c:pt idx="54">
                  <c:v>8.28125</c:v>
                </c:pt>
                <c:pt idx="55">
                  <c:v>8.4375</c:v>
                </c:pt>
                <c:pt idx="56">
                  <c:v>8.59375</c:v>
                </c:pt>
                <c:pt idx="57">
                  <c:v>8.75</c:v>
                </c:pt>
                <c:pt idx="58">
                  <c:v>8.90625</c:v>
                </c:pt>
                <c:pt idx="59">
                  <c:v>9.0625</c:v>
                </c:pt>
                <c:pt idx="60">
                  <c:v>9.21875</c:v>
                </c:pt>
                <c:pt idx="61">
                  <c:v>9.375</c:v>
                </c:pt>
                <c:pt idx="62">
                  <c:v>9.53125</c:v>
                </c:pt>
                <c:pt idx="63">
                  <c:v>9.6875</c:v>
                </c:pt>
                <c:pt idx="64">
                  <c:v>9.84375</c:v>
                </c:pt>
                <c:pt idx="65">
                  <c:v>10</c:v>
                </c:pt>
                <c:pt idx="66">
                  <c:v>10.15625</c:v>
                </c:pt>
                <c:pt idx="67">
                  <c:v>10.3125</c:v>
                </c:pt>
                <c:pt idx="68">
                  <c:v>10.46875</c:v>
                </c:pt>
                <c:pt idx="69">
                  <c:v>10.625</c:v>
                </c:pt>
                <c:pt idx="70">
                  <c:v>10.78125</c:v>
                </c:pt>
                <c:pt idx="71">
                  <c:v>10.9375</c:v>
                </c:pt>
                <c:pt idx="72">
                  <c:v>11.09375</c:v>
                </c:pt>
                <c:pt idx="73">
                  <c:v>11.25</c:v>
                </c:pt>
                <c:pt idx="74">
                  <c:v>11.40625</c:v>
                </c:pt>
                <c:pt idx="75">
                  <c:v>11.5625</c:v>
                </c:pt>
                <c:pt idx="76">
                  <c:v>11.71875</c:v>
                </c:pt>
                <c:pt idx="77">
                  <c:v>11.875</c:v>
                </c:pt>
                <c:pt idx="78">
                  <c:v>12.03125</c:v>
                </c:pt>
                <c:pt idx="79">
                  <c:v>12.1875</c:v>
                </c:pt>
                <c:pt idx="80">
                  <c:v>12.34375</c:v>
                </c:pt>
                <c:pt idx="81">
                  <c:v>12.5</c:v>
                </c:pt>
                <c:pt idx="82">
                  <c:v>12.65625</c:v>
                </c:pt>
                <c:pt idx="83">
                  <c:v>12.8125</c:v>
                </c:pt>
                <c:pt idx="84">
                  <c:v>12.96875</c:v>
                </c:pt>
                <c:pt idx="85">
                  <c:v>13.125</c:v>
                </c:pt>
                <c:pt idx="86">
                  <c:v>13.28125</c:v>
                </c:pt>
                <c:pt idx="87">
                  <c:v>13.4375</c:v>
                </c:pt>
                <c:pt idx="88">
                  <c:v>13.59375</c:v>
                </c:pt>
                <c:pt idx="89">
                  <c:v>13.75</c:v>
                </c:pt>
                <c:pt idx="90">
                  <c:v>13.90625</c:v>
                </c:pt>
                <c:pt idx="91">
                  <c:v>14.0625</c:v>
                </c:pt>
                <c:pt idx="92">
                  <c:v>14.21875</c:v>
                </c:pt>
                <c:pt idx="93">
                  <c:v>14.375</c:v>
                </c:pt>
                <c:pt idx="94">
                  <c:v>14.53125</c:v>
                </c:pt>
                <c:pt idx="95">
                  <c:v>14.6875</c:v>
                </c:pt>
                <c:pt idx="96">
                  <c:v>14.84375</c:v>
                </c:pt>
                <c:pt idx="97">
                  <c:v>15</c:v>
                </c:pt>
                <c:pt idx="98">
                  <c:v>15.15625</c:v>
                </c:pt>
                <c:pt idx="99">
                  <c:v>15.3125</c:v>
                </c:pt>
                <c:pt idx="100">
                  <c:v>15.46875</c:v>
                </c:pt>
                <c:pt idx="101">
                  <c:v>15.625</c:v>
                </c:pt>
                <c:pt idx="102">
                  <c:v>15.78125</c:v>
                </c:pt>
                <c:pt idx="103">
                  <c:v>15.9375</c:v>
                </c:pt>
                <c:pt idx="104">
                  <c:v>16.09375</c:v>
                </c:pt>
                <c:pt idx="105">
                  <c:v>16.25</c:v>
                </c:pt>
                <c:pt idx="106">
                  <c:v>16.40625</c:v>
                </c:pt>
                <c:pt idx="107">
                  <c:v>16.5625</c:v>
                </c:pt>
                <c:pt idx="108">
                  <c:v>16.71875</c:v>
                </c:pt>
                <c:pt idx="109">
                  <c:v>16.875</c:v>
                </c:pt>
                <c:pt idx="110">
                  <c:v>17.03125</c:v>
                </c:pt>
                <c:pt idx="111">
                  <c:v>17.1875</c:v>
                </c:pt>
                <c:pt idx="112">
                  <c:v>17.34375</c:v>
                </c:pt>
                <c:pt idx="113">
                  <c:v>17.5</c:v>
                </c:pt>
                <c:pt idx="114">
                  <c:v>17.65625</c:v>
                </c:pt>
                <c:pt idx="115">
                  <c:v>17.8125</c:v>
                </c:pt>
                <c:pt idx="116">
                  <c:v>17.96875</c:v>
                </c:pt>
                <c:pt idx="117">
                  <c:v>18.125</c:v>
                </c:pt>
                <c:pt idx="118">
                  <c:v>18.28125</c:v>
                </c:pt>
                <c:pt idx="119">
                  <c:v>18.4375</c:v>
                </c:pt>
                <c:pt idx="120">
                  <c:v>18.59375</c:v>
                </c:pt>
                <c:pt idx="121">
                  <c:v>18.75</c:v>
                </c:pt>
                <c:pt idx="122">
                  <c:v>18.90625</c:v>
                </c:pt>
                <c:pt idx="123">
                  <c:v>19.0625</c:v>
                </c:pt>
                <c:pt idx="124">
                  <c:v>19.21875</c:v>
                </c:pt>
                <c:pt idx="125">
                  <c:v>19.375</c:v>
                </c:pt>
                <c:pt idx="126">
                  <c:v>19.53125</c:v>
                </c:pt>
                <c:pt idx="127">
                  <c:v>19.6875</c:v>
                </c:pt>
                <c:pt idx="128">
                  <c:v>19.84375</c:v>
                </c:pt>
                <c:pt idx="129">
                  <c:v>20</c:v>
                </c:pt>
                <c:pt idx="130">
                  <c:v>20.15625</c:v>
                </c:pt>
                <c:pt idx="131">
                  <c:v>20.3125</c:v>
                </c:pt>
                <c:pt idx="132">
                  <c:v>20.46875</c:v>
                </c:pt>
                <c:pt idx="133">
                  <c:v>20.625</c:v>
                </c:pt>
                <c:pt idx="134">
                  <c:v>20.78125</c:v>
                </c:pt>
                <c:pt idx="135">
                  <c:v>20.9375</c:v>
                </c:pt>
                <c:pt idx="136">
                  <c:v>21.09375</c:v>
                </c:pt>
                <c:pt idx="137">
                  <c:v>21.25</c:v>
                </c:pt>
                <c:pt idx="138">
                  <c:v>21.40625</c:v>
                </c:pt>
                <c:pt idx="139">
                  <c:v>21.5625</c:v>
                </c:pt>
                <c:pt idx="140">
                  <c:v>21.71875</c:v>
                </c:pt>
                <c:pt idx="141">
                  <c:v>21.875</c:v>
                </c:pt>
                <c:pt idx="142">
                  <c:v>22.03125</c:v>
                </c:pt>
                <c:pt idx="143">
                  <c:v>22.1875</c:v>
                </c:pt>
                <c:pt idx="144">
                  <c:v>22.34375</c:v>
                </c:pt>
                <c:pt idx="145">
                  <c:v>22.5</c:v>
                </c:pt>
                <c:pt idx="146">
                  <c:v>22.65625</c:v>
                </c:pt>
                <c:pt idx="147">
                  <c:v>22.8125</c:v>
                </c:pt>
                <c:pt idx="148">
                  <c:v>22.96875</c:v>
                </c:pt>
                <c:pt idx="149">
                  <c:v>23.125</c:v>
                </c:pt>
                <c:pt idx="150">
                  <c:v>23.28125</c:v>
                </c:pt>
                <c:pt idx="151">
                  <c:v>23.4375</c:v>
                </c:pt>
                <c:pt idx="152">
                  <c:v>23.59375</c:v>
                </c:pt>
                <c:pt idx="153">
                  <c:v>23.75</c:v>
                </c:pt>
                <c:pt idx="154">
                  <c:v>23.90625</c:v>
                </c:pt>
                <c:pt idx="155">
                  <c:v>24.0625</c:v>
                </c:pt>
                <c:pt idx="156">
                  <c:v>24.21875</c:v>
                </c:pt>
                <c:pt idx="157">
                  <c:v>24.375</c:v>
                </c:pt>
                <c:pt idx="158">
                  <c:v>24.53125</c:v>
                </c:pt>
                <c:pt idx="159">
                  <c:v>24.6875</c:v>
                </c:pt>
                <c:pt idx="160">
                  <c:v>24.95</c:v>
                </c:pt>
                <c:pt idx="161">
                  <c:v>24.95</c:v>
                </c:pt>
              </c:numCache>
            </c:numRef>
          </c:xVal>
          <c:yVal>
            <c:numRef>
              <c:f>Calculations!$N$42:$N$203</c:f>
              <c:numCache>
                <c:formatCode>0</c:formatCode>
                <c:ptCount val="162"/>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#N/A</c:v>
                </c:pt>
                <c:pt idx="103">
                  <c:v>#N/A</c:v>
                </c:pt>
                <c:pt idx="104">
                  <c:v>#N/A</c:v>
                </c:pt>
                <c:pt idx="105">
                  <c:v>#N/A</c:v>
                </c:pt>
                <c:pt idx="106">
                  <c:v>#N/A</c:v>
                </c:pt>
                <c:pt idx="107">
                  <c:v>#N/A</c:v>
                </c:pt>
                <c:pt idx="108">
                  <c:v>#N/A</c:v>
                </c:pt>
                <c:pt idx="109">
                  <c:v>#N/A</c:v>
                </c:pt>
                <c:pt idx="110">
                  <c:v>#N/A</c:v>
                </c:pt>
                <c:pt idx="111">
                  <c:v>#N/A</c:v>
                </c:pt>
                <c:pt idx="112">
                  <c:v>#N/A</c:v>
                </c:pt>
                <c:pt idx="113">
                  <c:v>#N/A</c:v>
                </c:pt>
                <c:pt idx="114">
                  <c:v>#N/A</c:v>
                </c:pt>
                <c:pt idx="115">
                  <c:v>#N/A</c:v>
                </c:pt>
                <c:pt idx="116">
                  <c:v>#N/A</c:v>
                </c:pt>
                <c:pt idx="117">
                  <c:v>#N/A</c:v>
                </c:pt>
                <c:pt idx="118">
                  <c:v>#N/A</c:v>
                </c:pt>
                <c:pt idx="119">
                  <c:v>#N/A</c:v>
                </c:pt>
                <c:pt idx="120">
                  <c:v>#N/A</c:v>
                </c:pt>
                <c:pt idx="121">
                  <c:v>#N/A</c:v>
                </c:pt>
                <c:pt idx="122">
                  <c:v>#N/A</c:v>
                </c:pt>
                <c:pt idx="123">
                  <c:v>#N/A</c:v>
                </c:pt>
                <c:pt idx="124">
                  <c:v>#N/A</c:v>
                </c:pt>
                <c:pt idx="125">
                  <c:v>#N/A</c:v>
                </c:pt>
                <c:pt idx="126">
                  <c:v>#N/A</c:v>
                </c:pt>
                <c:pt idx="127">
                  <c:v>#N/A</c:v>
                </c:pt>
                <c:pt idx="128">
                  <c:v>#N/A</c:v>
                </c:pt>
                <c:pt idx="129">
                  <c:v>#N/A</c:v>
                </c:pt>
                <c:pt idx="130">
                  <c:v>#N/A</c:v>
                </c:pt>
                <c:pt idx="131">
                  <c:v>#N/A</c:v>
                </c:pt>
                <c:pt idx="132">
                  <c:v>#N/A</c:v>
                </c:pt>
                <c:pt idx="133">
                  <c:v>#N/A</c:v>
                </c:pt>
                <c:pt idx="134">
                  <c:v>#N/A</c:v>
                </c:pt>
                <c:pt idx="135">
                  <c:v>#N/A</c:v>
                </c:pt>
                <c:pt idx="136">
                  <c:v>#N/A</c:v>
                </c:pt>
                <c:pt idx="137">
                  <c:v>#N/A</c:v>
                </c:pt>
                <c:pt idx="138">
                  <c:v>#N/A</c:v>
                </c:pt>
                <c:pt idx="139">
                  <c:v>#N/A</c:v>
                </c:pt>
                <c:pt idx="140">
                  <c:v>#N/A</c:v>
                </c:pt>
                <c:pt idx="141">
                  <c:v>#N/A</c:v>
                </c:pt>
                <c:pt idx="142">
                  <c:v>#N/A</c:v>
                </c:pt>
                <c:pt idx="143">
                  <c:v>#N/A</c:v>
                </c:pt>
                <c:pt idx="144">
                  <c:v>#N/A</c:v>
                </c:pt>
                <c:pt idx="145">
                  <c:v>#N/A</c:v>
                </c:pt>
                <c:pt idx="146">
                  <c:v>#N/A</c:v>
                </c:pt>
                <c:pt idx="147">
                  <c:v>#N/A</c:v>
                </c:pt>
                <c:pt idx="148">
                  <c:v>#N/A</c:v>
                </c:pt>
                <c:pt idx="149">
                  <c:v>#N/A</c:v>
                </c:pt>
                <c:pt idx="150">
                  <c:v>#N/A</c:v>
                </c:pt>
                <c:pt idx="151">
                  <c:v>#N/A</c:v>
                </c:pt>
                <c:pt idx="152">
                  <c:v>#N/A</c:v>
                </c:pt>
                <c:pt idx="153">
                  <c:v>#N/A</c:v>
                </c:pt>
                <c:pt idx="154">
                  <c:v>#N/A</c:v>
                </c:pt>
                <c:pt idx="155">
                  <c:v>#N/A</c:v>
                </c:pt>
                <c:pt idx="156">
                  <c:v>#N/A</c:v>
                </c:pt>
                <c:pt idx="157">
                  <c:v>#N/A</c:v>
                </c:pt>
                <c:pt idx="158">
                  <c:v>#N/A</c:v>
                </c:pt>
                <c:pt idx="159">
                  <c:v>#N/A</c:v>
                </c:pt>
                <c:pt idx="160">
                  <c:v>#N/A</c:v>
                </c:pt>
              </c:numCache>
            </c:numRef>
          </c:yVal>
          <c:smooth val="0"/>
          <c:extLst>
            <c:ext xmlns:c16="http://schemas.microsoft.com/office/drawing/2014/chart" uri="{C3380CC4-5D6E-409C-BE32-E72D297353CC}">
              <c16:uniqueId val="{00000007-250F-4EED-86B2-CCE3CBC2C123}"/>
            </c:ext>
          </c:extLst>
        </c:ser>
        <c:ser>
          <c:idx val="14"/>
          <c:order val="7"/>
          <c:tx>
            <c:v>Wave length = Ship length</c:v>
          </c:tx>
          <c:spPr>
            <a:ln w="25400" cap="rnd">
              <a:solidFill>
                <a:srgbClr val="00B0F0"/>
              </a:solidFill>
              <a:prstDash val="sysDash"/>
              <a:round/>
            </a:ln>
            <a:effectLst/>
          </c:spPr>
          <c:marker>
            <c:symbol val="none"/>
          </c:marker>
          <c:xVal>
            <c:numRef>
              <c:f>Calculations!$A$37:$A$38</c:f>
              <c:numCache>
                <c:formatCode>0</c:formatCode>
                <c:ptCount val="2"/>
                <c:pt idx="0">
                  <c:v>0</c:v>
                </c:pt>
                <c:pt idx="1">
                  <c:v>25</c:v>
                </c:pt>
              </c:numCache>
            </c:numRef>
          </c:xVal>
          <c:yVal>
            <c:numRef>
              <c:f>Calculations!$H$37:$H$38</c:f>
              <c:numCache>
                <c:formatCode>0</c:formatCode>
                <c:ptCount val="2"/>
                <c:pt idx="0">
                  <c:v>142.77446985232316</c:v>
                </c:pt>
                <c:pt idx="1">
                  <c:v>142.77446985232316</c:v>
                </c:pt>
              </c:numCache>
            </c:numRef>
          </c:yVal>
          <c:smooth val="0"/>
          <c:extLst>
            <c:ext xmlns:c16="http://schemas.microsoft.com/office/drawing/2014/chart" uri="{C3380CC4-5D6E-409C-BE32-E72D297353CC}">
              <c16:uniqueId val="{00000008-250F-4EED-86B2-CCE3CBC2C123}"/>
            </c:ext>
          </c:extLst>
        </c:ser>
        <c:ser>
          <c:idx val="1"/>
          <c:order val="8"/>
          <c:tx>
            <c:v>Roll period = Wave enc. period</c:v>
          </c:tx>
          <c:spPr>
            <a:ln w="25400" cap="rnd">
              <a:solidFill>
                <a:schemeClr val="accent2"/>
              </a:solidFill>
              <a:prstDash val="sysDash"/>
              <a:round/>
            </a:ln>
            <a:effectLst/>
          </c:spPr>
          <c:marker>
            <c:symbol val="none"/>
          </c:marker>
          <c:xVal>
            <c:numRef>
              <c:f>Calculations!$A$43:$A$202</c:f>
              <c:numCache>
                <c:formatCode>0.0</c:formatCode>
                <c:ptCount val="160"/>
                <c:pt idx="0" formatCode="General">
                  <c:v>0</c:v>
                </c:pt>
                <c:pt idx="1">
                  <c:v>0.15625</c:v>
                </c:pt>
                <c:pt idx="2">
                  <c:v>0.3125</c:v>
                </c:pt>
                <c:pt idx="3">
                  <c:v>0.46875</c:v>
                </c:pt>
                <c:pt idx="4">
                  <c:v>0.625</c:v>
                </c:pt>
                <c:pt idx="5">
                  <c:v>0.78125</c:v>
                </c:pt>
                <c:pt idx="6">
                  <c:v>0.9375</c:v>
                </c:pt>
                <c:pt idx="7">
                  <c:v>1.09375</c:v>
                </c:pt>
                <c:pt idx="8">
                  <c:v>1.25</c:v>
                </c:pt>
                <c:pt idx="9">
                  <c:v>1.40625</c:v>
                </c:pt>
                <c:pt idx="10">
                  <c:v>1.5625</c:v>
                </c:pt>
                <c:pt idx="11">
                  <c:v>1.71875</c:v>
                </c:pt>
                <c:pt idx="12">
                  <c:v>1.875</c:v>
                </c:pt>
                <c:pt idx="13">
                  <c:v>2.03125</c:v>
                </c:pt>
                <c:pt idx="14">
                  <c:v>2.1875</c:v>
                </c:pt>
                <c:pt idx="15">
                  <c:v>2.34375</c:v>
                </c:pt>
                <c:pt idx="16">
                  <c:v>2.5</c:v>
                </c:pt>
                <c:pt idx="17">
                  <c:v>2.65625</c:v>
                </c:pt>
                <c:pt idx="18">
                  <c:v>2.8125</c:v>
                </c:pt>
                <c:pt idx="19">
                  <c:v>2.96875</c:v>
                </c:pt>
                <c:pt idx="20">
                  <c:v>3.125</c:v>
                </c:pt>
                <c:pt idx="21">
                  <c:v>3.28125</c:v>
                </c:pt>
                <c:pt idx="22">
                  <c:v>3.4375</c:v>
                </c:pt>
                <c:pt idx="23">
                  <c:v>3.59375</c:v>
                </c:pt>
                <c:pt idx="24">
                  <c:v>3.75</c:v>
                </c:pt>
                <c:pt idx="25">
                  <c:v>3.90625</c:v>
                </c:pt>
                <c:pt idx="26">
                  <c:v>4.0625</c:v>
                </c:pt>
                <c:pt idx="27">
                  <c:v>4.21875</c:v>
                </c:pt>
                <c:pt idx="28">
                  <c:v>4.375</c:v>
                </c:pt>
                <c:pt idx="29">
                  <c:v>4.53125</c:v>
                </c:pt>
                <c:pt idx="30">
                  <c:v>4.6875</c:v>
                </c:pt>
                <c:pt idx="31">
                  <c:v>4.84375</c:v>
                </c:pt>
                <c:pt idx="32">
                  <c:v>5</c:v>
                </c:pt>
                <c:pt idx="33">
                  <c:v>5.15625</c:v>
                </c:pt>
                <c:pt idx="34">
                  <c:v>5.3125</c:v>
                </c:pt>
                <c:pt idx="35">
                  <c:v>5.46875</c:v>
                </c:pt>
                <c:pt idx="36">
                  <c:v>5.625</c:v>
                </c:pt>
                <c:pt idx="37">
                  <c:v>5.78125</c:v>
                </c:pt>
                <c:pt idx="38">
                  <c:v>5.9375</c:v>
                </c:pt>
                <c:pt idx="39">
                  <c:v>6.09375</c:v>
                </c:pt>
                <c:pt idx="40">
                  <c:v>6.25</c:v>
                </c:pt>
                <c:pt idx="41">
                  <c:v>6.40625</c:v>
                </c:pt>
                <c:pt idx="42">
                  <c:v>6.5625</c:v>
                </c:pt>
                <c:pt idx="43">
                  <c:v>6.71875</c:v>
                </c:pt>
                <c:pt idx="44">
                  <c:v>6.875</c:v>
                </c:pt>
                <c:pt idx="45">
                  <c:v>7.03125</c:v>
                </c:pt>
                <c:pt idx="46">
                  <c:v>7.1875</c:v>
                </c:pt>
                <c:pt idx="47">
                  <c:v>7.34375</c:v>
                </c:pt>
                <c:pt idx="48">
                  <c:v>7.5</c:v>
                </c:pt>
                <c:pt idx="49">
                  <c:v>7.65625</c:v>
                </c:pt>
                <c:pt idx="50">
                  <c:v>7.8125</c:v>
                </c:pt>
                <c:pt idx="51">
                  <c:v>7.96875</c:v>
                </c:pt>
                <c:pt idx="52">
                  <c:v>8.125</c:v>
                </c:pt>
                <c:pt idx="53">
                  <c:v>8.28125</c:v>
                </c:pt>
                <c:pt idx="54">
                  <c:v>8.4375</c:v>
                </c:pt>
                <c:pt idx="55">
                  <c:v>8.59375</c:v>
                </c:pt>
                <c:pt idx="56">
                  <c:v>8.75</c:v>
                </c:pt>
                <c:pt idx="57">
                  <c:v>8.90625</c:v>
                </c:pt>
                <c:pt idx="58">
                  <c:v>9.0625</c:v>
                </c:pt>
                <c:pt idx="59">
                  <c:v>9.21875</c:v>
                </c:pt>
                <c:pt idx="60">
                  <c:v>9.375</c:v>
                </c:pt>
                <c:pt idx="61">
                  <c:v>9.53125</c:v>
                </c:pt>
                <c:pt idx="62">
                  <c:v>9.6875</c:v>
                </c:pt>
                <c:pt idx="63">
                  <c:v>9.84375</c:v>
                </c:pt>
                <c:pt idx="64">
                  <c:v>10</c:v>
                </c:pt>
                <c:pt idx="65">
                  <c:v>10.15625</c:v>
                </c:pt>
                <c:pt idx="66">
                  <c:v>10.3125</c:v>
                </c:pt>
                <c:pt idx="67">
                  <c:v>10.46875</c:v>
                </c:pt>
                <c:pt idx="68">
                  <c:v>10.625</c:v>
                </c:pt>
                <c:pt idx="69">
                  <c:v>10.78125</c:v>
                </c:pt>
                <c:pt idx="70">
                  <c:v>10.9375</c:v>
                </c:pt>
                <c:pt idx="71">
                  <c:v>11.09375</c:v>
                </c:pt>
                <c:pt idx="72">
                  <c:v>11.25</c:v>
                </c:pt>
                <c:pt idx="73">
                  <c:v>11.40625</c:v>
                </c:pt>
                <c:pt idx="74">
                  <c:v>11.5625</c:v>
                </c:pt>
                <c:pt idx="75">
                  <c:v>11.71875</c:v>
                </c:pt>
                <c:pt idx="76">
                  <c:v>11.875</c:v>
                </c:pt>
                <c:pt idx="77">
                  <c:v>12.03125</c:v>
                </c:pt>
                <c:pt idx="78">
                  <c:v>12.1875</c:v>
                </c:pt>
                <c:pt idx="79">
                  <c:v>12.34375</c:v>
                </c:pt>
                <c:pt idx="80">
                  <c:v>12.5</c:v>
                </c:pt>
                <c:pt idx="81">
                  <c:v>12.65625</c:v>
                </c:pt>
                <c:pt idx="82">
                  <c:v>12.8125</c:v>
                </c:pt>
                <c:pt idx="83">
                  <c:v>12.96875</c:v>
                </c:pt>
                <c:pt idx="84">
                  <c:v>13.125</c:v>
                </c:pt>
                <c:pt idx="85">
                  <c:v>13.28125</c:v>
                </c:pt>
                <c:pt idx="86">
                  <c:v>13.4375</c:v>
                </c:pt>
                <c:pt idx="87">
                  <c:v>13.59375</c:v>
                </c:pt>
                <c:pt idx="88">
                  <c:v>13.75</c:v>
                </c:pt>
                <c:pt idx="89">
                  <c:v>13.90625</c:v>
                </c:pt>
                <c:pt idx="90">
                  <c:v>14.0625</c:v>
                </c:pt>
                <c:pt idx="91">
                  <c:v>14.21875</c:v>
                </c:pt>
                <c:pt idx="92">
                  <c:v>14.375</c:v>
                </c:pt>
                <c:pt idx="93">
                  <c:v>14.53125</c:v>
                </c:pt>
                <c:pt idx="94">
                  <c:v>14.6875</c:v>
                </c:pt>
                <c:pt idx="95">
                  <c:v>14.84375</c:v>
                </c:pt>
                <c:pt idx="96">
                  <c:v>15</c:v>
                </c:pt>
                <c:pt idx="97">
                  <c:v>15.15625</c:v>
                </c:pt>
                <c:pt idx="98">
                  <c:v>15.3125</c:v>
                </c:pt>
                <c:pt idx="99">
                  <c:v>15.46875</c:v>
                </c:pt>
                <c:pt idx="100">
                  <c:v>15.625</c:v>
                </c:pt>
                <c:pt idx="101">
                  <c:v>15.78125</c:v>
                </c:pt>
                <c:pt idx="102">
                  <c:v>15.9375</c:v>
                </c:pt>
                <c:pt idx="103">
                  <c:v>16.09375</c:v>
                </c:pt>
                <c:pt idx="104">
                  <c:v>16.25</c:v>
                </c:pt>
                <c:pt idx="105">
                  <c:v>16.40625</c:v>
                </c:pt>
                <c:pt idx="106">
                  <c:v>16.5625</c:v>
                </c:pt>
                <c:pt idx="107">
                  <c:v>16.71875</c:v>
                </c:pt>
                <c:pt idx="108">
                  <c:v>16.875</c:v>
                </c:pt>
                <c:pt idx="109">
                  <c:v>17.03125</c:v>
                </c:pt>
                <c:pt idx="110">
                  <c:v>17.1875</c:v>
                </c:pt>
                <c:pt idx="111">
                  <c:v>17.34375</c:v>
                </c:pt>
                <c:pt idx="112">
                  <c:v>17.5</c:v>
                </c:pt>
                <c:pt idx="113">
                  <c:v>17.65625</c:v>
                </c:pt>
                <c:pt idx="114">
                  <c:v>17.8125</c:v>
                </c:pt>
                <c:pt idx="115">
                  <c:v>17.96875</c:v>
                </c:pt>
                <c:pt idx="116">
                  <c:v>18.125</c:v>
                </c:pt>
                <c:pt idx="117">
                  <c:v>18.28125</c:v>
                </c:pt>
                <c:pt idx="118">
                  <c:v>18.4375</c:v>
                </c:pt>
                <c:pt idx="119">
                  <c:v>18.59375</c:v>
                </c:pt>
                <c:pt idx="120">
                  <c:v>18.75</c:v>
                </c:pt>
                <c:pt idx="121">
                  <c:v>18.90625</c:v>
                </c:pt>
                <c:pt idx="122">
                  <c:v>19.0625</c:v>
                </c:pt>
                <c:pt idx="123">
                  <c:v>19.21875</c:v>
                </c:pt>
                <c:pt idx="124">
                  <c:v>19.375</c:v>
                </c:pt>
                <c:pt idx="125">
                  <c:v>19.53125</c:v>
                </c:pt>
                <c:pt idx="126">
                  <c:v>19.6875</c:v>
                </c:pt>
                <c:pt idx="127">
                  <c:v>19.84375</c:v>
                </c:pt>
                <c:pt idx="128">
                  <c:v>20</c:v>
                </c:pt>
                <c:pt idx="129">
                  <c:v>20.15625</c:v>
                </c:pt>
                <c:pt idx="130">
                  <c:v>20.3125</c:v>
                </c:pt>
                <c:pt idx="131">
                  <c:v>20.46875</c:v>
                </c:pt>
                <c:pt idx="132">
                  <c:v>20.625</c:v>
                </c:pt>
                <c:pt idx="133">
                  <c:v>20.78125</c:v>
                </c:pt>
                <c:pt idx="134">
                  <c:v>20.9375</c:v>
                </c:pt>
                <c:pt idx="135">
                  <c:v>21.09375</c:v>
                </c:pt>
                <c:pt idx="136">
                  <c:v>21.25</c:v>
                </c:pt>
                <c:pt idx="137">
                  <c:v>21.40625</c:v>
                </c:pt>
                <c:pt idx="138">
                  <c:v>21.5625</c:v>
                </c:pt>
                <c:pt idx="139">
                  <c:v>21.71875</c:v>
                </c:pt>
                <c:pt idx="140">
                  <c:v>21.875</c:v>
                </c:pt>
                <c:pt idx="141">
                  <c:v>22.03125</c:v>
                </c:pt>
                <c:pt idx="142">
                  <c:v>22.1875</c:v>
                </c:pt>
                <c:pt idx="143">
                  <c:v>22.34375</c:v>
                </c:pt>
                <c:pt idx="144">
                  <c:v>22.5</c:v>
                </c:pt>
                <c:pt idx="145">
                  <c:v>22.65625</c:v>
                </c:pt>
                <c:pt idx="146">
                  <c:v>22.8125</c:v>
                </c:pt>
                <c:pt idx="147">
                  <c:v>22.96875</c:v>
                </c:pt>
                <c:pt idx="148">
                  <c:v>23.125</c:v>
                </c:pt>
                <c:pt idx="149">
                  <c:v>23.28125</c:v>
                </c:pt>
                <c:pt idx="150">
                  <c:v>23.4375</c:v>
                </c:pt>
                <c:pt idx="151">
                  <c:v>23.59375</c:v>
                </c:pt>
                <c:pt idx="152">
                  <c:v>23.75</c:v>
                </c:pt>
                <c:pt idx="153">
                  <c:v>23.90625</c:v>
                </c:pt>
                <c:pt idx="154">
                  <c:v>24.0625</c:v>
                </c:pt>
                <c:pt idx="155">
                  <c:v>24.21875</c:v>
                </c:pt>
                <c:pt idx="156">
                  <c:v>24.375</c:v>
                </c:pt>
                <c:pt idx="157">
                  <c:v>24.53125</c:v>
                </c:pt>
                <c:pt idx="158">
                  <c:v>24.6875</c:v>
                </c:pt>
                <c:pt idx="159">
                  <c:v>24.84375</c:v>
                </c:pt>
              </c:numCache>
            </c:numRef>
          </c:xVal>
          <c:yVal>
            <c:numRef>
              <c:f>Calculations!$C$43:$C$202</c:f>
              <c:numCache>
                <c:formatCode>0</c:formatCode>
                <c:ptCount val="160"/>
                <c:pt idx="0">
                  <c:v>181</c:v>
                </c:pt>
                <c:pt idx="1">
                  <c:v>181</c:v>
                </c:pt>
                <c:pt idx="2">
                  <c:v>181</c:v>
                </c:pt>
                <c:pt idx="3">
                  <c:v>181</c:v>
                </c:pt>
                <c:pt idx="4">
                  <c:v>181</c:v>
                </c:pt>
                <c:pt idx="5">
                  <c:v>181</c:v>
                </c:pt>
                <c:pt idx="6">
                  <c:v>181</c:v>
                </c:pt>
                <c:pt idx="7">
                  <c:v>181</c:v>
                </c:pt>
                <c:pt idx="8">
                  <c:v>181</c:v>
                </c:pt>
                <c:pt idx="9">
                  <c:v>181</c:v>
                </c:pt>
                <c:pt idx="10">
                  <c:v>181</c:v>
                </c:pt>
                <c:pt idx="11">
                  <c:v>181</c:v>
                </c:pt>
                <c:pt idx="12">
                  <c:v>181</c:v>
                </c:pt>
                <c:pt idx="13">
                  <c:v>181</c:v>
                </c:pt>
                <c:pt idx="14">
                  <c:v>181</c:v>
                </c:pt>
                <c:pt idx="15">
                  <c:v>181</c:v>
                </c:pt>
                <c:pt idx="16">
                  <c:v>181</c:v>
                </c:pt>
                <c:pt idx="17">
                  <c:v>181</c:v>
                </c:pt>
                <c:pt idx="18">
                  <c:v>181</c:v>
                </c:pt>
                <c:pt idx="19">
                  <c:v>181</c:v>
                </c:pt>
                <c:pt idx="20">
                  <c:v>181</c:v>
                </c:pt>
                <c:pt idx="21">
                  <c:v>181</c:v>
                </c:pt>
                <c:pt idx="22">
                  <c:v>181</c:v>
                </c:pt>
                <c:pt idx="23">
                  <c:v>181</c:v>
                </c:pt>
                <c:pt idx="24">
                  <c:v>181</c:v>
                </c:pt>
                <c:pt idx="25">
                  <c:v>181</c:v>
                </c:pt>
                <c:pt idx="26">
                  <c:v>181</c:v>
                </c:pt>
                <c:pt idx="27">
                  <c:v>181</c:v>
                </c:pt>
                <c:pt idx="28">
                  <c:v>181</c:v>
                </c:pt>
                <c:pt idx="29">
                  <c:v>181</c:v>
                </c:pt>
                <c:pt idx="30">
                  <c:v>181</c:v>
                </c:pt>
                <c:pt idx="31">
                  <c:v>181</c:v>
                </c:pt>
                <c:pt idx="32">
                  <c:v>181</c:v>
                </c:pt>
                <c:pt idx="33">
                  <c:v>181</c:v>
                </c:pt>
                <c:pt idx="34">
                  <c:v>181</c:v>
                </c:pt>
                <c:pt idx="35">
                  <c:v>181</c:v>
                </c:pt>
                <c:pt idx="36">
                  <c:v>181</c:v>
                </c:pt>
                <c:pt idx="37">
                  <c:v>181</c:v>
                </c:pt>
                <c:pt idx="38">
                  <c:v>181</c:v>
                </c:pt>
                <c:pt idx="39">
                  <c:v>181</c:v>
                </c:pt>
                <c:pt idx="40">
                  <c:v>181</c:v>
                </c:pt>
                <c:pt idx="41">
                  <c:v>181</c:v>
                </c:pt>
                <c:pt idx="42">
                  <c:v>181</c:v>
                </c:pt>
                <c:pt idx="43">
                  <c:v>181</c:v>
                </c:pt>
                <c:pt idx="44">
                  <c:v>181</c:v>
                </c:pt>
                <c:pt idx="45">
                  <c:v>181</c:v>
                </c:pt>
                <c:pt idx="46">
                  <c:v>181</c:v>
                </c:pt>
                <c:pt idx="47">
                  <c:v>181</c:v>
                </c:pt>
                <c:pt idx="48">
                  <c:v>181</c:v>
                </c:pt>
                <c:pt idx="49">
                  <c:v>181</c:v>
                </c:pt>
                <c:pt idx="50">
                  <c:v>181</c:v>
                </c:pt>
                <c:pt idx="51">
                  <c:v>181</c:v>
                </c:pt>
                <c:pt idx="52">
                  <c:v>181</c:v>
                </c:pt>
                <c:pt idx="53">
                  <c:v>181</c:v>
                </c:pt>
                <c:pt idx="54">
                  <c:v>181</c:v>
                </c:pt>
                <c:pt idx="55">
                  <c:v>181</c:v>
                </c:pt>
                <c:pt idx="56">
                  <c:v>181</c:v>
                </c:pt>
                <c:pt idx="57">
                  <c:v>181</c:v>
                </c:pt>
                <c:pt idx="58">
                  <c:v>181</c:v>
                </c:pt>
                <c:pt idx="59">
                  <c:v>181</c:v>
                </c:pt>
                <c:pt idx="60">
                  <c:v>181</c:v>
                </c:pt>
                <c:pt idx="61">
                  <c:v>181</c:v>
                </c:pt>
                <c:pt idx="62">
                  <c:v>181</c:v>
                </c:pt>
                <c:pt idx="63">
                  <c:v>181</c:v>
                </c:pt>
                <c:pt idx="64">
                  <c:v>181</c:v>
                </c:pt>
                <c:pt idx="65">
                  <c:v>181</c:v>
                </c:pt>
                <c:pt idx="66">
                  <c:v>181</c:v>
                </c:pt>
                <c:pt idx="67">
                  <c:v>181</c:v>
                </c:pt>
                <c:pt idx="68">
                  <c:v>181</c:v>
                </c:pt>
                <c:pt idx="69">
                  <c:v>181</c:v>
                </c:pt>
                <c:pt idx="70">
                  <c:v>181</c:v>
                </c:pt>
                <c:pt idx="71">
                  <c:v>181</c:v>
                </c:pt>
                <c:pt idx="72">
                  <c:v>181</c:v>
                </c:pt>
                <c:pt idx="73">
                  <c:v>181</c:v>
                </c:pt>
                <c:pt idx="74">
                  <c:v>181</c:v>
                </c:pt>
                <c:pt idx="75">
                  <c:v>181</c:v>
                </c:pt>
                <c:pt idx="76">
                  <c:v>181</c:v>
                </c:pt>
                <c:pt idx="77">
                  <c:v>181</c:v>
                </c:pt>
                <c:pt idx="78">
                  <c:v>181</c:v>
                </c:pt>
                <c:pt idx="79">
                  <c:v>181</c:v>
                </c:pt>
                <c:pt idx="80">
                  <c:v>181</c:v>
                </c:pt>
                <c:pt idx="81">
                  <c:v>181</c:v>
                </c:pt>
                <c:pt idx="82">
                  <c:v>181</c:v>
                </c:pt>
                <c:pt idx="83">
                  <c:v>181</c:v>
                </c:pt>
                <c:pt idx="84">
                  <c:v>181</c:v>
                </c:pt>
                <c:pt idx="85">
                  <c:v>181</c:v>
                </c:pt>
                <c:pt idx="86">
                  <c:v>181</c:v>
                </c:pt>
                <c:pt idx="87">
                  <c:v>181</c:v>
                </c:pt>
                <c:pt idx="88">
                  <c:v>181</c:v>
                </c:pt>
                <c:pt idx="89">
                  <c:v>181</c:v>
                </c:pt>
                <c:pt idx="90">
                  <c:v>181</c:v>
                </c:pt>
                <c:pt idx="91">
                  <c:v>181</c:v>
                </c:pt>
                <c:pt idx="92">
                  <c:v>181</c:v>
                </c:pt>
                <c:pt idx="93">
                  <c:v>181</c:v>
                </c:pt>
                <c:pt idx="94">
                  <c:v>181</c:v>
                </c:pt>
                <c:pt idx="95">
                  <c:v>181</c:v>
                </c:pt>
                <c:pt idx="96">
                  <c:v>181</c:v>
                </c:pt>
                <c:pt idx="97">
                  <c:v>181</c:v>
                </c:pt>
                <c:pt idx="98">
                  <c:v>181</c:v>
                </c:pt>
                <c:pt idx="99">
                  <c:v>181</c:v>
                </c:pt>
                <c:pt idx="100">
                  <c:v>181</c:v>
                </c:pt>
                <c:pt idx="101">
                  <c:v>181</c:v>
                </c:pt>
                <c:pt idx="102">
                  <c:v>181</c:v>
                </c:pt>
                <c:pt idx="103">
                  <c:v>181</c:v>
                </c:pt>
                <c:pt idx="104">
                  <c:v>181</c:v>
                </c:pt>
                <c:pt idx="105">
                  <c:v>181</c:v>
                </c:pt>
                <c:pt idx="106">
                  <c:v>181</c:v>
                </c:pt>
                <c:pt idx="107">
                  <c:v>181</c:v>
                </c:pt>
                <c:pt idx="108">
                  <c:v>181</c:v>
                </c:pt>
                <c:pt idx="109">
                  <c:v>181</c:v>
                </c:pt>
                <c:pt idx="110">
                  <c:v>181</c:v>
                </c:pt>
                <c:pt idx="111">
                  <c:v>181</c:v>
                </c:pt>
                <c:pt idx="112">
                  <c:v>181</c:v>
                </c:pt>
                <c:pt idx="113">
                  <c:v>181</c:v>
                </c:pt>
                <c:pt idx="114">
                  <c:v>181</c:v>
                </c:pt>
                <c:pt idx="115">
                  <c:v>181</c:v>
                </c:pt>
                <c:pt idx="116">
                  <c:v>181</c:v>
                </c:pt>
                <c:pt idx="117">
                  <c:v>181</c:v>
                </c:pt>
                <c:pt idx="118">
                  <c:v>181</c:v>
                </c:pt>
                <c:pt idx="119">
                  <c:v>181</c:v>
                </c:pt>
                <c:pt idx="120">
                  <c:v>181</c:v>
                </c:pt>
                <c:pt idx="121">
                  <c:v>181</c:v>
                </c:pt>
                <c:pt idx="122">
                  <c:v>181</c:v>
                </c:pt>
                <c:pt idx="123">
                  <c:v>181</c:v>
                </c:pt>
                <c:pt idx="124">
                  <c:v>181</c:v>
                </c:pt>
                <c:pt idx="125">
                  <c:v>181</c:v>
                </c:pt>
                <c:pt idx="126">
                  <c:v>181</c:v>
                </c:pt>
                <c:pt idx="127">
                  <c:v>181</c:v>
                </c:pt>
                <c:pt idx="128">
                  <c:v>181</c:v>
                </c:pt>
                <c:pt idx="129">
                  <c:v>181</c:v>
                </c:pt>
                <c:pt idx="130">
                  <c:v>181</c:v>
                </c:pt>
                <c:pt idx="131">
                  <c:v>181</c:v>
                </c:pt>
                <c:pt idx="132">
                  <c:v>181</c:v>
                </c:pt>
                <c:pt idx="133">
                  <c:v>181</c:v>
                </c:pt>
                <c:pt idx="134">
                  <c:v>181</c:v>
                </c:pt>
                <c:pt idx="135">
                  <c:v>181</c:v>
                </c:pt>
                <c:pt idx="136">
                  <c:v>181</c:v>
                </c:pt>
                <c:pt idx="137">
                  <c:v>181</c:v>
                </c:pt>
                <c:pt idx="138">
                  <c:v>181</c:v>
                </c:pt>
                <c:pt idx="139">
                  <c:v>181</c:v>
                </c:pt>
                <c:pt idx="140">
                  <c:v>181</c:v>
                </c:pt>
                <c:pt idx="141">
                  <c:v>181</c:v>
                </c:pt>
                <c:pt idx="142">
                  <c:v>181</c:v>
                </c:pt>
                <c:pt idx="143">
                  <c:v>181</c:v>
                </c:pt>
                <c:pt idx="144">
                  <c:v>181</c:v>
                </c:pt>
                <c:pt idx="145">
                  <c:v>181</c:v>
                </c:pt>
                <c:pt idx="146">
                  <c:v>181</c:v>
                </c:pt>
                <c:pt idx="147">
                  <c:v>181</c:v>
                </c:pt>
                <c:pt idx="148">
                  <c:v>181</c:v>
                </c:pt>
                <c:pt idx="149">
                  <c:v>181</c:v>
                </c:pt>
                <c:pt idx="150">
                  <c:v>181</c:v>
                </c:pt>
                <c:pt idx="151">
                  <c:v>181</c:v>
                </c:pt>
                <c:pt idx="152">
                  <c:v>181</c:v>
                </c:pt>
                <c:pt idx="153">
                  <c:v>174.00300096278195</c:v>
                </c:pt>
                <c:pt idx="154">
                  <c:v>171.14065686749095</c:v>
                </c:pt>
                <c:pt idx="155">
                  <c:v>169.02030957673807</c:v>
                </c:pt>
                <c:pt idx="156">
                  <c:v>167.26546187303148</c:v>
                </c:pt>
                <c:pt idx="157">
                  <c:v>165.74026955749366</c:v>
                </c:pt>
                <c:pt idx="158">
                  <c:v>164.37709486798326</c:v>
                </c:pt>
                <c:pt idx="159">
                  <c:v>163.13639213279114</c:v>
                </c:pt>
              </c:numCache>
            </c:numRef>
          </c:yVal>
          <c:smooth val="0"/>
          <c:extLst>
            <c:ext xmlns:c16="http://schemas.microsoft.com/office/drawing/2014/chart" uri="{C3380CC4-5D6E-409C-BE32-E72D297353CC}">
              <c16:uniqueId val="{00000009-250F-4EED-86B2-CCE3CBC2C123}"/>
            </c:ext>
          </c:extLst>
        </c:ser>
        <c:ser>
          <c:idx val="2"/>
          <c:order val="9"/>
          <c:tx>
            <c:v>Roll period = 2 x Wave enc. period</c:v>
          </c:tx>
          <c:spPr>
            <a:ln w="25400" cap="rnd">
              <a:solidFill>
                <a:srgbClr val="FF0000"/>
              </a:solidFill>
              <a:prstDash val="sysDash"/>
              <a:round/>
            </a:ln>
            <a:effectLst/>
          </c:spPr>
          <c:marker>
            <c:symbol val="none"/>
          </c:marker>
          <c:xVal>
            <c:numRef>
              <c:f>Calculations!$A$43:$A$202</c:f>
              <c:numCache>
                <c:formatCode>0.0</c:formatCode>
                <c:ptCount val="160"/>
                <c:pt idx="0" formatCode="General">
                  <c:v>0</c:v>
                </c:pt>
                <c:pt idx="1">
                  <c:v>0.15625</c:v>
                </c:pt>
                <c:pt idx="2">
                  <c:v>0.3125</c:v>
                </c:pt>
                <c:pt idx="3">
                  <c:v>0.46875</c:v>
                </c:pt>
                <c:pt idx="4">
                  <c:v>0.625</c:v>
                </c:pt>
                <c:pt idx="5">
                  <c:v>0.78125</c:v>
                </c:pt>
                <c:pt idx="6">
                  <c:v>0.9375</c:v>
                </c:pt>
                <c:pt idx="7">
                  <c:v>1.09375</c:v>
                </c:pt>
                <c:pt idx="8">
                  <c:v>1.25</c:v>
                </c:pt>
                <c:pt idx="9">
                  <c:v>1.40625</c:v>
                </c:pt>
                <c:pt idx="10">
                  <c:v>1.5625</c:v>
                </c:pt>
                <c:pt idx="11">
                  <c:v>1.71875</c:v>
                </c:pt>
                <c:pt idx="12">
                  <c:v>1.875</c:v>
                </c:pt>
                <c:pt idx="13">
                  <c:v>2.03125</c:v>
                </c:pt>
                <c:pt idx="14">
                  <c:v>2.1875</c:v>
                </c:pt>
                <c:pt idx="15">
                  <c:v>2.34375</c:v>
                </c:pt>
                <c:pt idx="16">
                  <c:v>2.5</c:v>
                </c:pt>
                <c:pt idx="17">
                  <c:v>2.65625</c:v>
                </c:pt>
                <c:pt idx="18">
                  <c:v>2.8125</c:v>
                </c:pt>
                <c:pt idx="19">
                  <c:v>2.96875</c:v>
                </c:pt>
                <c:pt idx="20">
                  <c:v>3.125</c:v>
                </c:pt>
                <c:pt idx="21">
                  <c:v>3.28125</c:v>
                </c:pt>
                <c:pt idx="22">
                  <c:v>3.4375</c:v>
                </c:pt>
                <c:pt idx="23">
                  <c:v>3.59375</c:v>
                </c:pt>
                <c:pt idx="24">
                  <c:v>3.75</c:v>
                </c:pt>
                <c:pt idx="25">
                  <c:v>3.90625</c:v>
                </c:pt>
                <c:pt idx="26">
                  <c:v>4.0625</c:v>
                </c:pt>
                <c:pt idx="27">
                  <c:v>4.21875</c:v>
                </c:pt>
                <c:pt idx="28">
                  <c:v>4.375</c:v>
                </c:pt>
                <c:pt idx="29">
                  <c:v>4.53125</c:v>
                </c:pt>
                <c:pt idx="30">
                  <c:v>4.6875</c:v>
                </c:pt>
                <c:pt idx="31">
                  <c:v>4.84375</c:v>
                </c:pt>
                <c:pt idx="32">
                  <c:v>5</c:v>
                </c:pt>
                <c:pt idx="33">
                  <c:v>5.15625</c:v>
                </c:pt>
                <c:pt idx="34">
                  <c:v>5.3125</c:v>
                </c:pt>
                <c:pt idx="35">
                  <c:v>5.46875</c:v>
                </c:pt>
                <c:pt idx="36">
                  <c:v>5.625</c:v>
                </c:pt>
                <c:pt idx="37">
                  <c:v>5.78125</c:v>
                </c:pt>
                <c:pt idx="38">
                  <c:v>5.9375</c:v>
                </c:pt>
                <c:pt idx="39">
                  <c:v>6.09375</c:v>
                </c:pt>
                <c:pt idx="40">
                  <c:v>6.25</c:v>
                </c:pt>
                <c:pt idx="41">
                  <c:v>6.40625</c:v>
                </c:pt>
                <c:pt idx="42">
                  <c:v>6.5625</c:v>
                </c:pt>
                <c:pt idx="43">
                  <c:v>6.71875</c:v>
                </c:pt>
                <c:pt idx="44">
                  <c:v>6.875</c:v>
                </c:pt>
                <c:pt idx="45">
                  <c:v>7.03125</c:v>
                </c:pt>
                <c:pt idx="46">
                  <c:v>7.1875</c:v>
                </c:pt>
                <c:pt idx="47">
                  <c:v>7.34375</c:v>
                </c:pt>
                <c:pt idx="48">
                  <c:v>7.5</c:v>
                </c:pt>
                <c:pt idx="49">
                  <c:v>7.65625</c:v>
                </c:pt>
                <c:pt idx="50">
                  <c:v>7.8125</c:v>
                </c:pt>
                <c:pt idx="51">
                  <c:v>7.96875</c:v>
                </c:pt>
                <c:pt idx="52">
                  <c:v>8.125</c:v>
                </c:pt>
                <c:pt idx="53">
                  <c:v>8.28125</c:v>
                </c:pt>
                <c:pt idx="54">
                  <c:v>8.4375</c:v>
                </c:pt>
                <c:pt idx="55">
                  <c:v>8.59375</c:v>
                </c:pt>
                <c:pt idx="56">
                  <c:v>8.75</c:v>
                </c:pt>
                <c:pt idx="57">
                  <c:v>8.90625</c:v>
                </c:pt>
                <c:pt idx="58">
                  <c:v>9.0625</c:v>
                </c:pt>
                <c:pt idx="59">
                  <c:v>9.21875</c:v>
                </c:pt>
                <c:pt idx="60">
                  <c:v>9.375</c:v>
                </c:pt>
                <c:pt idx="61">
                  <c:v>9.53125</c:v>
                </c:pt>
                <c:pt idx="62">
                  <c:v>9.6875</c:v>
                </c:pt>
                <c:pt idx="63">
                  <c:v>9.84375</c:v>
                </c:pt>
                <c:pt idx="64">
                  <c:v>10</c:v>
                </c:pt>
                <c:pt idx="65">
                  <c:v>10.15625</c:v>
                </c:pt>
                <c:pt idx="66">
                  <c:v>10.3125</c:v>
                </c:pt>
                <c:pt idx="67">
                  <c:v>10.46875</c:v>
                </c:pt>
                <c:pt idx="68">
                  <c:v>10.625</c:v>
                </c:pt>
                <c:pt idx="69">
                  <c:v>10.78125</c:v>
                </c:pt>
                <c:pt idx="70">
                  <c:v>10.9375</c:v>
                </c:pt>
                <c:pt idx="71">
                  <c:v>11.09375</c:v>
                </c:pt>
                <c:pt idx="72">
                  <c:v>11.25</c:v>
                </c:pt>
                <c:pt idx="73">
                  <c:v>11.40625</c:v>
                </c:pt>
                <c:pt idx="74">
                  <c:v>11.5625</c:v>
                </c:pt>
                <c:pt idx="75">
                  <c:v>11.71875</c:v>
                </c:pt>
                <c:pt idx="76">
                  <c:v>11.875</c:v>
                </c:pt>
                <c:pt idx="77">
                  <c:v>12.03125</c:v>
                </c:pt>
                <c:pt idx="78">
                  <c:v>12.1875</c:v>
                </c:pt>
                <c:pt idx="79">
                  <c:v>12.34375</c:v>
                </c:pt>
                <c:pt idx="80">
                  <c:v>12.5</c:v>
                </c:pt>
                <c:pt idx="81">
                  <c:v>12.65625</c:v>
                </c:pt>
                <c:pt idx="82">
                  <c:v>12.8125</c:v>
                </c:pt>
                <c:pt idx="83">
                  <c:v>12.96875</c:v>
                </c:pt>
                <c:pt idx="84">
                  <c:v>13.125</c:v>
                </c:pt>
                <c:pt idx="85">
                  <c:v>13.28125</c:v>
                </c:pt>
                <c:pt idx="86">
                  <c:v>13.4375</c:v>
                </c:pt>
                <c:pt idx="87">
                  <c:v>13.59375</c:v>
                </c:pt>
                <c:pt idx="88">
                  <c:v>13.75</c:v>
                </c:pt>
                <c:pt idx="89">
                  <c:v>13.90625</c:v>
                </c:pt>
                <c:pt idx="90">
                  <c:v>14.0625</c:v>
                </c:pt>
                <c:pt idx="91">
                  <c:v>14.21875</c:v>
                </c:pt>
                <c:pt idx="92">
                  <c:v>14.375</c:v>
                </c:pt>
                <c:pt idx="93">
                  <c:v>14.53125</c:v>
                </c:pt>
                <c:pt idx="94">
                  <c:v>14.6875</c:v>
                </c:pt>
                <c:pt idx="95">
                  <c:v>14.84375</c:v>
                </c:pt>
                <c:pt idx="96">
                  <c:v>15</c:v>
                </c:pt>
                <c:pt idx="97">
                  <c:v>15.15625</c:v>
                </c:pt>
                <c:pt idx="98">
                  <c:v>15.3125</c:v>
                </c:pt>
                <c:pt idx="99">
                  <c:v>15.46875</c:v>
                </c:pt>
                <c:pt idx="100">
                  <c:v>15.625</c:v>
                </c:pt>
                <c:pt idx="101">
                  <c:v>15.78125</c:v>
                </c:pt>
                <c:pt idx="102">
                  <c:v>15.9375</c:v>
                </c:pt>
                <c:pt idx="103">
                  <c:v>16.09375</c:v>
                </c:pt>
                <c:pt idx="104">
                  <c:v>16.25</c:v>
                </c:pt>
                <c:pt idx="105">
                  <c:v>16.40625</c:v>
                </c:pt>
                <c:pt idx="106">
                  <c:v>16.5625</c:v>
                </c:pt>
                <c:pt idx="107">
                  <c:v>16.71875</c:v>
                </c:pt>
                <c:pt idx="108">
                  <c:v>16.875</c:v>
                </c:pt>
                <c:pt idx="109">
                  <c:v>17.03125</c:v>
                </c:pt>
                <c:pt idx="110">
                  <c:v>17.1875</c:v>
                </c:pt>
                <c:pt idx="111">
                  <c:v>17.34375</c:v>
                </c:pt>
                <c:pt idx="112">
                  <c:v>17.5</c:v>
                </c:pt>
                <c:pt idx="113">
                  <c:v>17.65625</c:v>
                </c:pt>
                <c:pt idx="114">
                  <c:v>17.8125</c:v>
                </c:pt>
                <c:pt idx="115">
                  <c:v>17.96875</c:v>
                </c:pt>
                <c:pt idx="116">
                  <c:v>18.125</c:v>
                </c:pt>
                <c:pt idx="117">
                  <c:v>18.28125</c:v>
                </c:pt>
                <c:pt idx="118">
                  <c:v>18.4375</c:v>
                </c:pt>
                <c:pt idx="119">
                  <c:v>18.59375</c:v>
                </c:pt>
                <c:pt idx="120">
                  <c:v>18.75</c:v>
                </c:pt>
                <c:pt idx="121">
                  <c:v>18.90625</c:v>
                </c:pt>
                <c:pt idx="122">
                  <c:v>19.0625</c:v>
                </c:pt>
                <c:pt idx="123">
                  <c:v>19.21875</c:v>
                </c:pt>
                <c:pt idx="124">
                  <c:v>19.375</c:v>
                </c:pt>
                <c:pt idx="125">
                  <c:v>19.53125</c:v>
                </c:pt>
                <c:pt idx="126">
                  <c:v>19.6875</c:v>
                </c:pt>
                <c:pt idx="127">
                  <c:v>19.84375</c:v>
                </c:pt>
                <c:pt idx="128">
                  <c:v>20</c:v>
                </c:pt>
                <c:pt idx="129">
                  <c:v>20.15625</c:v>
                </c:pt>
                <c:pt idx="130">
                  <c:v>20.3125</c:v>
                </c:pt>
                <c:pt idx="131">
                  <c:v>20.46875</c:v>
                </c:pt>
                <c:pt idx="132">
                  <c:v>20.625</c:v>
                </c:pt>
                <c:pt idx="133">
                  <c:v>20.78125</c:v>
                </c:pt>
                <c:pt idx="134">
                  <c:v>20.9375</c:v>
                </c:pt>
                <c:pt idx="135">
                  <c:v>21.09375</c:v>
                </c:pt>
                <c:pt idx="136">
                  <c:v>21.25</c:v>
                </c:pt>
                <c:pt idx="137">
                  <c:v>21.40625</c:v>
                </c:pt>
                <c:pt idx="138">
                  <c:v>21.5625</c:v>
                </c:pt>
                <c:pt idx="139">
                  <c:v>21.71875</c:v>
                </c:pt>
                <c:pt idx="140">
                  <c:v>21.875</c:v>
                </c:pt>
                <c:pt idx="141">
                  <c:v>22.03125</c:v>
                </c:pt>
                <c:pt idx="142">
                  <c:v>22.1875</c:v>
                </c:pt>
                <c:pt idx="143">
                  <c:v>22.34375</c:v>
                </c:pt>
                <c:pt idx="144">
                  <c:v>22.5</c:v>
                </c:pt>
                <c:pt idx="145">
                  <c:v>22.65625</c:v>
                </c:pt>
                <c:pt idx="146">
                  <c:v>22.8125</c:v>
                </c:pt>
                <c:pt idx="147">
                  <c:v>22.96875</c:v>
                </c:pt>
                <c:pt idx="148">
                  <c:v>23.125</c:v>
                </c:pt>
                <c:pt idx="149">
                  <c:v>23.28125</c:v>
                </c:pt>
                <c:pt idx="150">
                  <c:v>23.4375</c:v>
                </c:pt>
                <c:pt idx="151">
                  <c:v>23.59375</c:v>
                </c:pt>
                <c:pt idx="152">
                  <c:v>23.75</c:v>
                </c:pt>
                <c:pt idx="153">
                  <c:v>23.90625</c:v>
                </c:pt>
                <c:pt idx="154">
                  <c:v>24.0625</c:v>
                </c:pt>
                <c:pt idx="155">
                  <c:v>24.21875</c:v>
                </c:pt>
                <c:pt idx="156">
                  <c:v>24.375</c:v>
                </c:pt>
                <c:pt idx="157">
                  <c:v>24.53125</c:v>
                </c:pt>
                <c:pt idx="158">
                  <c:v>24.6875</c:v>
                </c:pt>
                <c:pt idx="159">
                  <c:v>24.84375</c:v>
                </c:pt>
              </c:numCache>
            </c:numRef>
          </c:xVal>
          <c:yVal>
            <c:numRef>
              <c:f>Calculations!$D$43:$D$202</c:f>
              <c:numCache>
                <c:formatCode>0</c:formatCode>
                <c:ptCount val="160"/>
                <c:pt idx="0">
                  <c:v>181</c:v>
                </c:pt>
                <c:pt idx="1">
                  <c:v>181</c:v>
                </c:pt>
                <c:pt idx="2">
                  <c:v>181</c:v>
                </c:pt>
                <c:pt idx="3">
                  <c:v>181</c:v>
                </c:pt>
                <c:pt idx="4">
                  <c:v>181</c:v>
                </c:pt>
                <c:pt idx="5">
                  <c:v>181</c:v>
                </c:pt>
                <c:pt idx="6">
                  <c:v>181</c:v>
                </c:pt>
                <c:pt idx="7">
                  <c:v>181</c:v>
                </c:pt>
                <c:pt idx="8">
                  <c:v>181</c:v>
                </c:pt>
                <c:pt idx="9">
                  <c:v>181</c:v>
                </c:pt>
                <c:pt idx="10">
                  <c:v>181</c:v>
                </c:pt>
                <c:pt idx="11">
                  <c:v>181</c:v>
                </c:pt>
                <c:pt idx="12">
                  <c:v>181</c:v>
                </c:pt>
                <c:pt idx="13">
                  <c:v>181</c:v>
                </c:pt>
                <c:pt idx="14">
                  <c:v>181</c:v>
                </c:pt>
                <c:pt idx="15">
                  <c:v>181</c:v>
                </c:pt>
                <c:pt idx="16">
                  <c:v>181</c:v>
                </c:pt>
                <c:pt idx="17">
                  <c:v>181</c:v>
                </c:pt>
                <c:pt idx="18">
                  <c:v>181</c:v>
                </c:pt>
                <c:pt idx="19">
                  <c:v>181</c:v>
                </c:pt>
                <c:pt idx="20">
                  <c:v>181</c:v>
                </c:pt>
                <c:pt idx="21">
                  <c:v>181</c:v>
                </c:pt>
                <c:pt idx="22">
                  <c:v>181</c:v>
                </c:pt>
                <c:pt idx="23">
                  <c:v>181</c:v>
                </c:pt>
                <c:pt idx="24">
                  <c:v>181</c:v>
                </c:pt>
                <c:pt idx="25">
                  <c:v>181</c:v>
                </c:pt>
                <c:pt idx="26">
                  <c:v>181</c:v>
                </c:pt>
                <c:pt idx="27">
                  <c:v>181</c:v>
                </c:pt>
                <c:pt idx="28">
                  <c:v>181</c:v>
                </c:pt>
                <c:pt idx="29">
                  <c:v>181</c:v>
                </c:pt>
                <c:pt idx="30">
                  <c:v>181</c:v>
                </c:pt>
                <c:pt idx="31">
                  <c:v>181</c:v>
                </c:pt>
                <c:pt idx="32">
                  <c:v>181</c:v>
                </c:pt>
                <c:pt idx="33">
                  <c:v>181</c:v>
                </c:pt>
                <c:pt idx="34">
                  <c:v>181</c:v>
                </c:pt>
                <c:pt idx="35">
                  <c:v>181</c:v>
                </c:pt>
                <c:pt idx="36">
                  <c:v>181</c:v>
                </c:pt>
                <c:pt idx="37">
                  <c:v>181</c:v>
                </c:pt>
                <c:pt idx="38">
                  <c:v>181</c:v>
                </c:pt>
                <c:pt idx="39">
                  <c:v>181</c:v>
                </c:pt>
                <c:pt idx="40">
                  <c:v>181</c:v>
                </c:pt>
                <c:pt idx="41">
                  <c:v>181</c:v>
                </c:pt>
                <c:pt idx="42">
                  <c:v>181</c:v>
                </c:pt>
                <c:pt idx="43">
                  <c:v>181</c:v>
                </c:pt>
                <c:pt idx="44">
                  <c:v>181</c:v>
                </c:pt>
                <c:pt idx="45">
                  <c:v>181</c:v>
                </c:pt>
                <c:pt idx="46">
                  <c:v>181</c:v>
                </c:pt>
                <c:pt idx="47">
                  <c:v>181</c:v>
                </c:pt>
                <c:pt idx="48">
                  <c:v>181</c:v>
                </c:pt>
                <c:pt idx="49">
                  <c:v>181</c:v>
                </c:pt>
                <c:pt idx="50">
                  <c:v>181</c:v>
                </c:pt>
                <c:pt idx="51">
                  <c:v>181</c:v>
                </c:pt>
                <c:pt idx="52">
                  <c:v>181</c:v>
                </c:pt>
                <c:pt idx="53">
                  <c:v>181</c:v>
                </c:pt>
                <c:pt idx="54">
                  <c:v>181</c:v>
                </c:pt>
                <c:pt idx="55">
                  <c:v>181</c:v>
                </c:pt>
                <c:pt idx="56">
                  <c:v>181</c:v>
                </c:pt>
                <c:pt idx="57">
                  <c:v>181</c:v>
                </c:pt>
                <c:pt idx="58">
                  <c:v>181</c:v>
                </c:pt>
                <c:pt idx="59">
                  <c:v>181</c:v>
                </c:pt>
                <c:pt idx="60">
                  <c:v>181</c:v>
                </c:pt>
                <c:pt idx="61">
                  <c:v>181</c:v>
                </c:pt>
                <c:pt idx="62">
                  <c:v>181</c:v>
                </c:pt>
                <c:pt idx="63">
                  <c:v>175.53237350042519</c:v>
                </c:pt>
                <c:pt idx="64">
                  <c:v>168.92720986643624</c:v>
                </c:pt>
                <c:pt idx="65">
                  <c:v>165.07988941644777</c:v>
                </c:pt>
                <c:pt idx="66">
                  <c:v>162.10944802726314</c:v>
                </c:pt>
                <c:pt idx="67">
                  <c:v>159.62622152029832</c:v>
                </c:pt>
                <c:pt idx="68">
                  <c:v>157.46648319107601</c:v>
                </c:pt>
                <c:pt idx="69">
                  <c:v>155.54257965810129</c:v>
                </c:pt>
                <c:pt idx="70">
                  <c:v>153.80090656321741</c:v>
                </c:pt>
                <c:pt idx="71">
                  <c:v>152.20575484356675</c:v>
                </c:pt>
                <c:pt idx="72">
                  <c:v>150.73186622500853</c:v>
                </c:pt>
                <c:pt idx="73">
                  <c:v>149.36056181402327</c:v>
                </c:pt>
                <c:pt idx="74">
                  <c:v>148.07754554801602</c:v>
                </c:pt>
                <c:pt idx="75">
                  <c:v>146.87157268914152</c:v>
                </c:pt>
                <c:pt idx="76">
                  <c:v>145.73359952724348</c:v>
                </c:pt>
                <c:pt idx="77">
                  <c:v>144.65621699451358</c:v>
                </c:pt>
                <c:pt idx="78">
                  <c:v>143.63326000510153</c:v>
                </c:pt>
                <c:pt idx="79">
                  <c:v>142.6595299749159</c:v>
                </c:pt>
                <c:pt idx="80">
                  <c:v>141.73059273196247</c:v>
                </c:pt>
                <c:pt idx="81">
                  <c:v>140.8426281137653</c:v>
                </c:pt>
                <c:pt idx="82">
                  <c:v>139.99231589769383</c:v>
                </c:pt>
                <c:pt idx="83">
                  <c:v>139.17674783613566</c:v>
                </c:pt>
                <c:pt idx="84">
                  <c:v>138.39335881373117</c:v>
                </c:pt>
                <c:pt idx="85">
                  <c:v>137.63987225465516</c:v>
                </c:pt>
                <c:pt idx="86">
                  <c:v>136.91425631408299</c:v>
                </c:pt>
                <c:pt idx="87">
                  <c:v>136.21468834499271</c:v>
                </c:pt>
                <c:pt idx="88">
                  <c:v>135.5395257954489</c:v>
                </c:pt>
                <c:pt idx="89">
                  <c:v>134.88728216029085</c:v>
                </c:pt>
                <c:pt idx="90">
                  <c:v>134.25660694737809</c:v>
                </c:pt>
                <c:pt idx="91">
                  <c:v>133.64626886321574</c:v>
                </c:pt>
                <c:pt idx="92">
                  <c:v>133.05514160319504</c:v>
                </c:pt>
                <c:pt idx="93">
                  <c:v>132.48219176634817</c:v>
                </c:pt>
                <c:pt idx="94">
                  <c:v>131.92646851616567</c:v>
                </c:pt>
                <c:pt idx="95">
                  <c:v>131.38709468655961</c:v>
                </c:pt>
                <c:pt idx="96">
                  <c:v>130.86325909177089</c:v>
                </c:pt>
                <c:pt idx="97">
                  <c:v>130.35420984542449</c:v>
                </c:pt>
                <c:pt idx="98">
                  <c:v>129.85924853030576</c:v>
                </c:pt>
                <c:pt idx="99">
                  <c:v>129.37772508915984</c:v>
                </c:pt>
                <c:pt idx="100">
                  <c:v>128.90903332967483</c:v>
                </c:pt>
                <c:pt idx="101">
                  <c:v>128.45260695512897</c:v>
                </c:pt>
                <c:pt idx="102">
                  <c:v>128.0079160469553</c:v>
                </c:pt>
                <c:pt idx="103">
                  <c:v>127.57446393746709</c:v>
                </c:pt>
                <c:pt idx="104">
                  <c:v>127.15178442077541</c:v>
                </c:pt>
                <c:pt idx="105">
                  <c:v>126.73943925796215</c:v>
                </c:pt>
                <c:pt idx="106">
                  <c:v>126.33701593919987</c:v>
                </c:pt>
                <c:pt idx="107">
                  <c:v>125.94412567100633</c:v>
                </c:pt>
                <c:pt idx="108">
                  <c:v>125.5604015613992</c:v>
                </c:pt>
                <c:pt idx="109">
                  <c:v>125.18549697954845</c:v>
                </c:pt>
                <c:pt idx="110">
                  <c:v>124.81908406974355</c:v>
                </c:pt>
                <c:pt idx="111">
                  <c:v>124.46085240221018</c:v>
                </c:pt>
                <c:pt idx="112">
                  <c:v>124.11050774561268</c:v>
                </c:pt>
                <c:pt idx="113">
                  <c:v>123.76777094803579</c:v>
                </c:pt>
                <c:pt idx="114">
                  <c:v>123.43237691490928</c:v>
                </c:pt>
                <c:pt idx="115">
                  <c:v>123.10407367376919</c:v>
                </c:pt>
                <c:pt idx="116">
                  <c:v>122.78262151697719</c:v>
                </c:pt>
                <c:pt idx="117">
                  <c:v>122.46779221457929</c:v>
                </c:pt>
                <c:pt idx="118">
                  <c:v>122.15936829039836</c:v>
                </c:pt>
                <c:pt idx="119">
                  <c:v>121.85714235524895</c:v>
                </c:pt>
                <c:pt idx="120">
                  <c:v>121.56091649185215</c:v>
                </c:pt>
                <c:pt idx="121">
                  <c:v>121.27050168662834</c:v>
                </c:pt>
                <c:pt idx="122">
                  <c:v>120.98571730407085</c:v>
                </c:pt>
                <c:pt idx="123">
                  <c:v>120.70639059986362</c:v>
                </c:pt>
                <c:pt idx="124">
                  <c:v>120.43235626930893</c:v>
                </c:pt>
                <c:pt idx="125">
                  <c:v>120.1634560279868</c:v>
                </c:pt>
                <c:pt idx="126">
                  <c:v>119.89953822188146</c:v>
                </c:pt>
                <c:pt idx="127">
                  <c:v>119.64045746448629</c:v>
                </c:pt>
                <c:pt idx="128">
                  <c:v>119.38607429864473</c:v>
                </c:pt>
                <c:pt idx="129">
                  <c:v>119.13625488110181</c:v>
                </c:pt>
                <c:pt idx="130">
                  <c:v>118.89087068793484</c:v>
                </c:pt>
                <c:pt idx="131">
                  <c:v>118.64979823920406</c:v>
                </c:pt>
                <c:pt idx="132">
                  <c:v>118.41291884131832</c:v>
                </c:pt>
                <c:pt idx="133">
                  <c:v>118.18011834574767</c:v>
                </c:pt>
                <c:pt idx="134">
                  <c:v>117.9512869228392</c:v>
                </c:pt>
                <c:pt idx="135">
                  <c:v>117.72631884960165</c:v>
                </c:pt>
                <c:pt idx="136">
                  <c:v>117.50511231042493</c:v>
                </c:pt>
                <c:pt idx="137">
                  <c:v>117.28756920978927</c:v>
                </c:pt>
                <c:pt idx="138">
                  <c:v>117.07359499609933</c:v>
                </c:pt>
                <c:pt idx="139">
                  <c:v>116.86309849585211</c:v>
                </c:pt>
                <c:pt idx="140">
                  <c:v>116.65599175741207</c:v>
                </c:pt>
                <c:pt idx="141">
                  <c:v>116.4521899037273</c:v>
                </c:pt>
                <c:pt idx="142">
                  <c:v>116.25161099337417</c:v>
                </c:pt>
                <c:pt idx="143">
                  <c:v>116.05417588936686</c:v>
                </c:pt>
                <c:pt idx="144">
                  <c:v>115.85980813521235</c:v>
                </c:pt>
                <c:pt idx="145">
                  <c:v>115.66843383773288</c:v>
                </c:pt>
                <c:pt idx="146">
                  <c:v>115.47998155621333</c:v>
                </c:pt>
                <c:pt idx="147">
                  <c:v>115.29438219746591</c:v>
                </c:pt>
                <c:pt idx="148">
                  <c:v>115.11156891643436</c:v>
                </c:pt>
                <c:pt idx="149">
                  <c:v>114.93147702198871</c:v>
                </c:pt>
                <c:pt idx="150">
                  <c:v>114.75404388758606</c:v>
                </c:pt>
                <c:pt idx="151">
                  <c:v>114.57920886649829</c:v>
                </c:pt>
                <c:pt idx="152">
                  <c:v>114.40691321132695</c:v>
                </c:pt>
                <c:pt idx="153">
                  <c:v>114.23709999754745</c:v>
                </c:pt>
                <c:pt idx="154">
                  <c:v>114.06971405084131</c:v>
                </c:pt>
                <c:pt idx="155">
                  <c:v>113.90470187799276</c:v>
                </c:pt>
                <c:pt idx="156">
                  <c:v>113.74201160114136</c:v>
                </c:pt>
                <c:pt idx="157">
                  <c:v>113.5815928951961</c:v>
                </c:pt>
                <c:pt idx="158">
                  <c:v>113.42339692822989</c:v>
                </c:pt>
                <c:pt idx="159">
                  <c:v>113.26737630468538</c:v>
                </c:pt>
              </c:numCache>
            </c:numRef>
          </c:yVal>
          <c:smooth val="0"/>
          <c:extLst>
            <c:ext xmlns:c16="http://schemas.microsoft.com/office/drawing/2014/chart" uri="{C3380CC4-5D6E-409C-BE32-E72D297353CC}">
              <c16:uniqueId val="{0000000A-250F-4EED-86B2-CCE3CBC2C123}"/>
            </c:ext>
          </c:extLst>
        </c:ser>
        <c:ser>
          <c:idx val="24"/>
          <c:order val="10"/>
          <c:tx>
            <c:strRef>
              <c:f>Overview!$D$25</c:f>
              <c:strCache>
                <c:ptCount val="1"/>
                <c:pt idx="0">
                  <c:v>Outside roll risk areas</c:v>
                </c:pt>
              </c:strCache>
            </c:strRef>
          </c:tx>
          <c:spPr>
            <a:ln w="25400" cap="rnd">
              <a:noFill/>
              <a:round/>
            </a:ln>
            <a:effectLst/>
          </c:spPr>
          <c:marker>
            <c:symbol val="circle"/>
            <c:size val="14"/>
            <c:spPr>
              <a:solidFill>
                <a:srgbClr val="92D050"/>
              </a:solidFill>
              <a:ln w="25400">
                <a:solidFill>
                  <a:schemeClr val="tx1"/>
                </a:solidFill>
              </a:ln>
              <a:effectLst/>
            </c:spPr>
          </c:marker>
          <c:dLbls>
            <c:spPr>
              <a:solidFill>
                <a:schemeClr val="bg1"/>
              </a:solidFill>
              <a:ln>
                <a:solidFill>
                  <a:sysClr val="windowText" lastClr="000000"/>
                </a:solidFill>
              </a:ln>
              <a:effectLst/>
            </c:spPr>
            <c:txPr>
              <a:bodyPr rot="0" spcFirstLastPara="1" vertOverflow="ellipsis" vert="horz" wrap="square" lIns="38100" tIns="19050" rIns="38100" bIns="19050" anchor="ctr" anchorCtr="1">
                <a:spAutoFit/>
              </a:bodyPr>
              <a:lstStyle/>
              <a:p>
                <a:pPr>
                  <a:defRPr sz="1050" b="1" i="0" u="none" strike="noStrike" kern="1200" baseline="0">
                    <a:solidFill>
                      <a:schemeClr val="tx1">
                        <a:lumMod val="75000"/>
                        <a:lumOff val="25000"/>
                      </a:schemeClr>
                    </a:solidFill>
                    <a:latin typeface="+mn-lt"/>
                    <a:ea typeface="+mn-ea"/>
                    <a:cs typeface="+mn-cs"/>
                  </a:defRPr>
                </a:pPr>
                <a:endParaRPr lang="en-US"/>
              </a:p>
            </c:txPr>
            <c:dLblPos val="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Overview!$B$25</c:f>
              <c:numCache>
                <c:formatCode>General</c:formatCode>
                <c:ptCount val="1"/>
                <c:pt idx="0">
                  <c:v>10</c:v>
                </c:pt>
              </c:numCache>
            </c:numRef>
          </c:xVal>
          <c:yVal>
            <c:numRef>
              <c:f>Overview!$C$25</c:f>
              <c:numCache>
                <c:formatCode>General</c:formatCode>
                <c:ptCount val="1"/>
                <c:pt idx="0">
                  <c:v>29.999999999999993</c:v>
                </c:pt>
              </c:numCache>
            </c:numRef>
          </c:yVal>
          <c:smooth val="0"/>
          <c:extLst>
            <c:ext xmlns:c16="http://schemas.microsoft.com/office/drawing/2014/chart" uri="{C3380CC4-5D6E-409C-BE32-E72D297353CC}">
              <c16:uniqueId val="{0000000B-250F-4EED-86B2-CCE3CBC2C123}"/>
            </c:ext>
          </c:extLst>
        </c:ser>
        <c:ser>
          <c:idx val="23"/>
          <c:order val="11"/>
          <c:tx>
            <c:strRef>
              <c:f>Overview!$D$23</c:f>
              <c:strCache>
                <c:ptCount val="1"/>
                <c:pt idx="0">
                  <c:v>Within risk area, parametric roll </c:v>
                </c:pt>
              </c:strCache>
            </c:strRef>
          </c:tx>
          <c:spPr>
            <a:ln w="25400" cap="rnd">
              <a:noFill/>
              <a:round/>
            </a:ln>
            <a:effectLst/>
          </c:spPr>
          <c:marker>
            <c:symbol val="triangle"/>
            <c:size val="14"/>
            <c:spPr>
              <a:solidFill>
                <a:srgbClr val="FF0000"/>
              </a:solidFill>
              <a:ln w="25400">
                <a:solidFill>
                  <a:schemeClr val="tx1"/>
                </a:solidFill>
              </a:ln>
              <a:effectLst/>
            </c:spPr>
          </c:marker>
          <c:dLbls>
            <c:spPr>
              <a:solidFill>
                <a:schemeClr val="bg1"/>
              </a:solidFill>
              <a:ln>
                <a:solidFill>
                  <a:schemeClr val="tx1"/>
                </a:solidFill>
              </a:ln>
              <a:effectLst/>
            </c:spPr>
            <c:txPr>
              <a:bodyPr rot="0" spcFirstLastPara="1" vertOverflow="ellipsis" vert="horz" wrap="square" lIns="38100" tIns="19050" rIns="38100" bIns="19050" anchor="ctr" anchorCtr="1">
                <a:spAutoFit/>
              </a:bodyPr>
              <a:lstStyle/>
              <a:p>
                <a:pPr>
                  <a:defRPr sz="1050" b="1" i="0" u="none" strike="noStrike" kern="1200" baseline="0">
                    <a:solidFill>
                      <a:schemeClr val="tx1">
                        <a:lumMod val="75000"/>
                        <a:lumOff val="25000"/>
                      </a:schemeClr>
                    </a:solidFill>
                    <a:latin typeface="+mn-lt"/>
                    <a:ea typeface="+mn-ea"/>
                    <a:cs typeface="+mn-cs"/>
                  </a:defRPr>
                </a:pPr>
                <a:endParaRPr lang="en-US"/>
              </a:p>
            </c:txPr>
            <c:dLblPos val="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Overview!$B$23</c:f>
              <c:numCache>
                <c:formatCode>General</c:formatCode>
                <c:ptCount val="1"/>
                <c:pt idx="0">
                  <c:v>#N/A</c:v>
                </c:pt>
              </c:numCache>
            </c:numRef>
          </c:xVal>
          <c:yVal>
            <c:numRef>
              <c:f>Overview!$C$23</c:f>
              <c:numCache>
                <c:formatCode>General</c:formatCode>
                <c:ptCount val="1"/>
                <c:pt idx="0">
                  <c:v>#N/A</c:v>
                </c:pt>
              </c:numCache>
            </c:numRef>
          </c:yVal>
          <c:smooth val="0"/>
          <c:extLst>
            <c:ext xmlns:c16="http://schemas.microsoft.com/office/drawing/2014/chart" uri="{C3380CC4-5D6E-409C-BE32-E72D297353CC}">
              <c16:uniqueId val="{0000000C-250F-4EED-86B2-CCE3CBC2C123}"/>
            </c:ext>
          </c:extLst>
        </c:ser>
        <c:ser>
          <c:idx val="12"/>
          <c:order val="12"/>
          <c:tx>
            <c:strRef>
              <c:f>Calculations!$J$41</c:f>
              <c:strCache>
                <c:ptCount val="1"/>
                <c:pt idx="0">
                  <c:v>Risk area, Parametric roll**</c:v>
                </c:pt>
              </c:strCache>
            </c:strRef>
          </c:tx>
          <c:spPr>
            <a:ln w="25400" cap="rnd">
              <a:solidFill>
                <a:srgbClr val="FF0000"/>
              </a:solidFill>
              <a:prstDash val="solid"/>
              <a:round/>
            </a:ln>
            <a:effectLst/>
          </c:spPr>
          <c:marker>
            <c:symbol val="none"/>
          </c:marker>
          <c:xVal>
            <c:numRef>
              <c:f>Calculations!$I$42:$I$203</c:f>
              <c:numCache>
                <c:formatCode>0.0</c:formatCode>
                <c:ptCount val="162"/>
                <c:pt idx="0">
                  <c:v>0.05</c:v>
                </c:pt>
                <c:pt idx="1">
                  <c:v>0.05</c:v>
                </c:pt>
                <c:pt idx="2">
                  <c:v>0.15625</c:v>
                </c:pt>
                <c:pt idx="3">
                  <c:v>0.3125</c:v>
                </c:pt>
                <c:pt idx="4">
                  <c:v>0.46875</c:v>
                </c:pt>
                <c:pt idx="5">
                  <c:v>0.625</c:v>
                </c:pt>
                <c:pt idx="6">
                  <c:v>0.78125</c:v>
                </c:pt>
                <c:pt idx="7">
                  <c:v>0.9375</c:v>
                </c:pt>
                <c:pt idx="8">
                  <c:v>1.09375</c:v>
                </c:pt>
                <c:pt idx="9">
                  <c:v>1.25</c:v>
                </c:pt>
                <c:pt idx="10">
                  <c:v>1.40625</c:v>
                </c:pt>
                <c:pt idx="11">
                  <c:v>1.5625</c:v>
                </c:pt>
                <c:pt idx="12">
                  <c:v>1.71875</c:v>
                </c:pt>
                <c:pt idx="13">
                  <c:v>1.875</c:v>
                </c:pt>
                <c:pt idx="14">
                  <c:v>2.03125</c:v>
                </c:pt>
                <c:pt idx="15">
                  <c:v>2.1875</c:v>
                </c:pt>
                <c:pt idx="16">
                  <c:v>2.34375</c:v>
                </c:pt>
                <c:pt idx="17">
                  <c:v>2.5</c:v>
                </c:pt>
                <c:pt idx="18">
                  <c:v>2.65625</c:v>
                </c:pt>
                <c:pt idx="19">
                  <c:v>2.8125</c:v>
                </c:pt>
                <c:pt idx="20">
                  <c:v>2.96875</c:v>
                </c:pt>
                <c:pt idx="21">
                  <c:v>3.125</c:v>
                </c:pt>
                <c:pt idx="22">
                  <c:v>3.28125</c:v>
                </c:pt>
                <c:pt idx="23">
                  <c:v>3.4375</c:v>
                </c:pt>
                <c:pt idx="24">
                  <c:v>3.59375</c:v>
                </c:pt>
                <c:pt idx="25">
                  <c:v>3.75</c:v>
                </c:pt>
                <c:pt idx="26">
                  <c:v>3.90625</c:v>
                </c:pt>
                <c:pt idx="27">
                  <c:v>4.0625</c:v>
                </c:pt>
                <c:pt idx="28">
                  <c:v>4.21875</c:v>
                </c:pt>
                <c:pt idx="29">
                  <c:v>4.375</c:v>
                </c:pt>
                <c:pt idx="30">
                  <c:v>4.53125</c:v>
                </c:pt>
                <c:pt idx="31">
                  <c:v>4.6875</c:v>
                </c:pt>
                <c:pt idx="32">
                  <c:v>4.84375</c:v>
                </c:pt>
                <c:pt idx="33">
                  <c:v>5</c:v>
                </c:pt>
                <c:pt idx="34">
                  <c:v>5.15625</c:v>
                </c:pt>
                <c:pt idx="35">
                  <c:v>5.3125</c:v>
                </c:pt>
                <c:pt idx="36">
                  <c:v>5.46875</c:v>
                </c:pt>
                <c:pt idx="37">
                  <c:v>5.625</c:v>
                </c:pt>
                <c:pt idx="38">
                  <c:v>5.78125</c:v>
                </c:pt>
                <c:pt idx="39">
                  <c:v>5.9375</c:v>
                </c:pt>
                <c:pt idx="40">
                  <c:v>6.09375</c:v>
                </c:pt>
                <c:pt idx="41">
                  <c:v>6.25</c:v>
                </c:pt>
                <c:pt idx="42">
                  <c:v>6.40625</c:v>
                </c:pt>
                <c:pt idx="43">
                  <c:v>6.5625</c:v>
                </c:pt>
                <c:pt idx="44">
                  <c:v>6.71875</c:v>
                </c:pt>
                <c:pt idx="45">
                  <c:v>6.875</c:v>
                </c:pt>
                <c:pt idx="46">
                  <c:v>7.03125</c:v>
                </c:pt>
                <c:pt idx="47">
                  <c:v>7.1875</c:v>
                </c:pt>
                <c:pt idx="48">
                  <c:v>7.34375</c:v>
                </c:pt>
                <c:pt idx="49">
                  <c:v>7.5</c:v>
                </c:pt>
                <c:pt idx="50">
                  <c:v>7.65625</c:v>
                </c:pt>
                <c:pt idx="51">
                  <c:v>7.8125</c:v>
                </c:pt>
                <c:pt idx="52">
                  <c:v>7.96875</c:v>
                </c:pt>
                <c:pt idx="53">
                  <c:v>8.125</c:v>
                </c:pt>
                <c:pt idx="54">
                  <c:v>8.28125</c:v>
                </c:pt>
                <c:pt idx="55">
                  <c:v>8.4375</c:v>
                </c:pt>
                <c:pt idx="56">
                  <c:v>8.59375</c:v>
                </c:pt>
                <c:pt idx="57">
                  <c:v>8.75</c:v>
                </c:pt>
                <c:pt idx="58">
                  <c:v>8.90625</c:v>
                </c:pt>
                <c:pt idx="59">
                  <c:v>9.0625</c:v>
                </c:pt>
                <c:pt idx="60">
                  <c:v>9.21875</c:v>
                </c:pt>
                <c:pt idx="61">
                  <c:v>9.375</c:v>
                </c:pt>
                <c:pt idx="62">
                  <c:v>9.53125</c:v>
                </c:pt>
                <c:pt idx="63">
                  <c:v>9.6875</c:v>
                </c:pt>
                <c:pt idx="64">
                  <c:v>9.84375</c:v>
                </c:pt>
                <c:pt idx="65">
                  <c:v>10</c:v>
                </c:pt>
                <c:pt idx="66">
                  <c:v>10.15625</c:v>
                </c:pt>
                <c:pt idx="67">
                  <c:v>10.3125</c:v>
                </c:pt>
                <c:pt idx="68">
                  <c:v>10.46875</c:v>
                </c:pt>
                <c:pt idx="69">
                  <c:v>10.625</c:v>
                </c:pt>
                <c:pt idx="70">
                  <c:v>10.78125</c:v>
                </c:pt>
                <c:pt idx="71">
                  <c:v>10.9375</c:v>
                </c:pt>
                <c:pt idx="72">
                  <c:v>11.09375</c:v>
                </c:pt>
                <c:pt idx="73">
                  <c:v>11.25</c:v>
                </c:pt>
                <c:pt idx="74">
                  <c:v>11.40625</c:v>
                </c:pt>
                <c:pt idx="75">
                  <c:v>11.5625</c:v>
                </c:pt>
                <c:pt idx="76">
                  <c:v>11.71875</c:v>
                </c:pt>
                <c:pt idx="77">
                  <c:v>11.875</c:v>
                </c:pt>
                <c:pt idx="78">
                  <c:v>12.03125</c:v>
                </c:pt>
                <c:pt idx="79">
                  <c:v>12.1875</c:v>
                </c:pt>
                <c:pt idx="80">
                  <c:v>12.34375</c:v>
                </c:pt>
                <c:pt idx="81">
                  <c:v>12.5</c:v>
                </c:pt>
                <c:pt idx="82">
                  <c:v>12.65625</c:v>
                </c:pt>
                <c:pt idx="83">
                  <c:v>12.8125</c:v>
                </c:pt>
                <c:pt idx="84">
                  <c:v>12.96875</c:v>
                </c:pt>
                <c:pt idx="85">
                  <c:v>13.125</c:v>
                </c:pt>
                <c:pt idx="86">
                  <c:v>13.28125</c:v>
                </c:pt>
                <c:pt idx="87">
                  <c:v>13.4375</c:v>
                </c:pt>
                <c:pt idx="88">
                  <c:v>13.59375</c:v>
                </c:pt>
                <c:pt idx="89">
                  <c:v>13.75</c:v>
                </c:pt>
                <c:pt idx="90">
                  <c:v>13.90625</c:v>
                </c:pt>
                <c:pt idx="91">
                  <c:v>14.0625</c:v>
                </c:pt>
                <c:pt idx="92">
                  <c:v>14.21875</c:v>
                </c:pt>
                <c:pt idx="93">
                  <c:v>14.375</c:v>
                </c:pt>
                <c:pt idx="94">
                  <c:v>14.53125</c:v>
                </c:pt>
                <c:pt idx="95">
                  <c:v>14.6875</c:v>
                </c:pt>
                <c:pt idx="96">
                  <c:v>14.84375</c:v>
                </c:pt>
                <c:pt idx="97">
                  <c:v>15</c:v>
                </c:pt>
                <c:pt idx="98">
                  <c:v>15.15625</c:v>
                </c:pt>
                <c:pt idx="99">
                  <c:v>15.3125</c:v>
                </c:pt>
                <c:pt idx="100">
                  <c:v>15.46875</c:v>
                </c:pt>
                <c:pt idx="101">
                  <c:v>15.625</c:v>
                </c:pt>
                <c:pt idx="102">
                  <c:v>15.78125</c:v>
                </c:pt>
                <c:pt idx="103">
                  <c:v>15.9375</c:v>
                </c:pt>
                <c:pt idx="104">
                  <c:v>16.09375</c:v>
                </c:pt>
                <c:pt idx="105">
                  <c:v>16.25</c:v>
                </c:pt>
                <c:pt idx="106">
                  <c:v>16.40625</c:v>
                </c:pt>
                <c:pt idx="107">
                  <c:v>16.5625</c:v>
                </c:pt>
                <c:pt idx="108">
                  <c:v>16.71875</c:v>
                </c:pt>
                <c:pt idx="109">
                  <c:v>16.875</c:v>
                </c:pt>
                <c:pt idx="110">
                  <c:v>17.03125</c:v>
                </c:pt>
                <c:pt idx="111">
                  <c:v>17.1875</c:v>
                </c:pt>
                <c:pt idx="112">
                  <c:v>17.34375</c:v>
                </c:pt>
                <c:pt idx="113">
                  <c:v>17.5</c:v>
                </c:pt>
                <c:pt idx="114">
                  <c:v>17.65625</c:v>
                </c:pt>
                <c:pt idx="115">
                  <c:v>17.8125</c:v>
                </c:pt>
                <c:pt idx="116">
                  <c:v>17.96875</c:v>
                </c:pt>
                <c:pt idx="117">
                  <c:v>18.125</c:v>
                </c:pt>
                <c:pt idx="118">
                  <c:v>18.28125</c:v>
                </c:pt>
                <c:pt idx="119">
                  <c:v>18.4375</c:v>
                </c:pt>
                <c:pt idx="120">
                  <c:v>18.59375</c:v>
                </c:pt>
                <c:pt idx="121">
                  <c:v>18.75</c:v>
                </c:pt>
                <c:pt idx="122">
                  <c:v>18.90625</c:v>
                </c:pt>
                <c:pt idx="123">
                  <c:v>19.0625</c:v>
                </c:pt>
                <c:pt idx="124">
                  <c:v>19.21875</c:v>
                </c:pt>
                <c:pt idx="125">
                  <c:v>19.375</c:v>
                </c:pt>
                <c:pt idx="126">
                  <c:v>19.53125</c:v>
                </c:pt>
                <c:pt idx="127">
                  <c:v>19.6875</c:v>
                </c:pt>
                <c:pt idx="128">
                  <c:v>19.84375</c:v>
                </c:pt>
                <c:pt idx="129">
                  <c:v>20</c:v>
                </c:pt>
                <c:pt idx="130">
                  <c:v>20.15625</c:v>
                </c:pt>
                <c:pt idx="131">
                  <c:v>20.3125</c:v>
                </c:pt>
                <c:pt idx="132">
                  <c:v>20.46875</c:v>
                </c:pt>
                <c:pt idx="133">
                  <c:v>20.625</c:v>
                </c:pt>
                <c:pt idx="134">
                  <c:v>20.78125</c:v>
                </c:pt>
                <c:pt idx="135">
                  <c:v>20.9375</c:v>
                </c:pt>
                <c:pt idx="136">
                  <c:v>21.09375</c:v>
                </c:pt>
                <c:pt idx="137">
                  <c:v>21.25</c:v>
                </c:pt>
                <c:pt idx="138">
                  <c:v>21.40625</c:v>
                </c:pt>
                <c:pt idx="139">
                  <c:v>21.5625</c:v>
                </c:pt>
                <c:pt idx="140">
                  <c:v>21.71875</c:v>
                </c:pt>
                <c:pt idx="141">
                  <c:v>21.875</c:v>
                </c:pt>
                <c:pt idx="142">
                  <c:v>22.03125</c:v>
                </c:pt>
                <c:pt idx="143">
                  <c:v>22.1875</c:v>
                </c:pt>
                <c:pt idx="144">
                  <c:v>22.34375</c:v>
                </c:pt>
                <c:pt idx="145">
                  <c:v>22.5</c:v>
                </c:pt>
                <c:pt idx="146">
                  <c:v>22.65625</c:v>
                </c:pt>
                <c:pt idx="147">
                  <c:v>22.8125</c:v>
                </c:pt>
                <c:pt idx="148">
                  <c:v>22.96875</c:v>
                </c:pt>
                <c:pt idx="149">
                  <c:v>23.125</c:v>
                </c:pt>
                <c:pt idx="150">
                  <c:v>23.28125</c:v>
                </c:pt>
                <c:pt idx="151">
                  <c:v>23.4375</c:v>
                </c:pt>
                <c:pt idx="152">
                  <c:v>23.59375</c:v>
                </c:pt>
                <c:pt idx="153">
                  <c:v>23.75</c:v>
                </c:pt>
                <c:pt idx="154">
                  <c:v>23.90625</c:v>
                </c:pt>
                <c:pt idx="155">
                  <c:v>24.0625</c:v>
                </c:pt>
                <c:pt idx="156">
                  <c:v>24.21875</c:v>
                </c:pt>
                <c:pt idx="157">
                  <c:v>24.375</c:v>
                </c:pt>
                <c:pt idx="158">
                  <c:v>24.53125</c:v>
                </c:pt>
                <c:pt idx="159">
                  <c:v>24.6875</c:v>
                </c:pt>
                <c:pt idx="160">
                  <c:v>24.95</c:v>
                </c:pt>
                <c:pt idx="161">
                  <c:v>24.95</c:v>
                </c:pt>
              </c:numCache>
            </c:numRef>
          </c:xVal>
          <c:yVal>
            <c:numRef>
              <c:f>Calculations!$J$42:$J$203</c:f>
              <c:numCache>
                <c:formatCode>0</c:formatCode>
                <c:ptCount val="162"/>
                <c:pt idx="0">
                  <c:v>181</c:v>
                </c:pt>
                <c:pt idx="1">
                  <c:v>181</c:v>
                </c:pt>
                <c:pt idx="2">
                  <c:v>181</c:v>
                </c:pt>
                <c:pt idx="3">
                  <c:v>181</c:v>
                </c:pt>
                <c:pt idx="4">
                  <c:v>181</c:v>
                </c:pt>
                <c:pt idx="5">
                  <c:v>181</c:v>
                </c:pt>
                <c:pt idx="6">
                  <c:v>181</c:v>
                </c:pt>
                <c:pt idx="7">
                  <c:v>181</c:v>
                </c:pt>
                <c:pt idx="8">
                  <c:v>181</c:v>
                </c:pt>
                <c:pt idx="9">
                  <c:v>181</c:v>
                </c:pt>
                <c:pt idx="10">
                  <c:v>181</c:v>
                </c:pt>
                <c:pt idx="11">
                  <c:v>181</c:v>
                </c:pt>
                <c:pt idx="12">
                  <c:v>181</c:v>
                </c:pt>
                <c:pt idx="13">
                  <c:v>181</c:v>
                </c:pt>
                <c:pt idx="14">
                  <c:v>181</c:v>
                </c:pt>
                <c:pt idx="15">
                  <c:v>181</c:v>
                </c:pt>
                <c:pt idx="16">
                  <c:v>181</c:v>
                </c:pt>
                <c:pt idx="17">
                  <c:v>181</c:v>
                </c:pt>
                <c:pt idx="18">
                  <c:v>161.41884016974132</c:v>
                </c:pt>
                <c:pt idx="19">
                  <c:v>153.53588122624251</c:v>
                </c:pt>
                <c:pt idx="20">
                  <c:v>148.00529978883239</c:v>
                </c:pt>
                <c:pt idx="21">
                  <c:v>143.67716307826839</c:v>
                </c:pt>
                <c:pt idx="22">
                  <c:v>140.11436557096079</c:v>
                </c:pt>
                <c:pt idx="23">
                  <c:v>137.09197126003824</c:v>
                </c:pt>
                <c:pt idx="24">
                  <c:v>134.47531930425103</c:v>
                </c:pt>
                <c:pt idx="25">
                  <c:v>132.175999127475</c:v>
                </c:pt>
                <c:pt idx="26">
                  <c:v>130.13222940235548</c:v>
                </c:pt>
                <c:pt idx="27">
                  <c:v>128.29884942024847</c:v>
                </c:pt>
                <c:pt idx="28">
                  <c:v>126.64170482574499</c:v>
                </c:pt>
                <c:pt idx="29">
                  <c:v>125.13426738549583</c:v>
                </c:pt>
                <c:pt idx="30">
                  <c:v>123.75548514829072</c:v>
                </c:pt>
                <c:pt idx="31">
                  <c:v>122.48835404537172</c:v>
                </c:pt>
                <c:pt idx="32">
                  <c:v>121.31893437773338</c:v>
                </c:pt>
                <c:pt idx="33">
                  <c:v>120.2356532605418</c:v>
                </c:pt>
                <c:pt idx="34">
                  <c:v>120</c:v>
                </c:pt>
                <c:pt idx="35">
                  <c:v>120</c:v>
                </c:pt>
                <c:pt idx="36">
                  <c:v>120</c:v>
                </c:pt>
                <c:pt idx="37">
                  <c:v>120</c:v>
                </c:pt>
                <c:pt idx="38">
                  <c:v>120</c:v>
                </c:pt>
                <c:pt idx="39">
                  <c:v>120</c:v>
                </c:pt>
                <c:pt idx="40">
                  <c:v>120</c:v>
                </c:pt>
                <c:pt idx="41">
                  <c:v>120</c:v>
                </c:pt>
                <c:pt idx="42">
                  <c:v>120</c:v>
                </c:pt>
                <c:pt idx="43">
                  <c:v>120</c:v>
                </c:pt>
                <c:pt idx="44">
                  <c:v>120</c:v>
                </c:pt>
                <c:pt idx="45">
                  <c:v>120</c:v>
                </c:pt>
                <c:pt idx="46">
                  <c:v>120</c:v>
                </c:pt>
                <c:pt idx="47">
                  <c:v>120</c:v>
                </c:pt>
                <c:pt idx="48">
                  <c:v>120</c:v>
                </c:pt>
                <c:pt idx="49">
                  <c:v>120</c:v>
                </c:pt>
                <c:pt idx="50">
                  <c:v>120</c:v>
                </c:pt>
                <c:pt idx="51">
                  <c:v>120</c:v>
                </c:pt>
                <c:pt idx="52">
                  <c:v>120</c:v>
                </c:pt>
                <c:pt idx="53">
                  <c:v>120</c:v>
                </c:pt>
                <c:pt idx="54">
                  <c:v>120</c:v>
                </c:pt>
                <c:pt idx="55">
                  <c:v>120</c:v>
                </c:pt>
                <c:pt idx="56">
                  <c:v>120</c:v>
                </c:pt>
                <c:pt idx="57">
                  <c:v>120</c:v>
                </c:pt>
                <c:pt idx="58">
                  <c:v>120</c:v>
                </c:pt>
                <c:pt idx="59">
                  <c:v>120</c:v>
                </c:pt>
                <c:pt idx="60">
                  <c:v>120</c:v>
                </c:pt>
                <c:pt idx="61">
                  <c:v>120</c:v>
                </c:pt>
                <c:pt idx="62">
                  <c:v>120</c:v>
                </c:pt>
                <c:pt idx="63">
                  <c:v>120</c:v>
                </c:pt>
                <c:pt idx="64">
                  <c:v>120</c:v>
                </c:pt>
                <c:pt idx="65">
                  <c:v>120</c:v>
                </c:pt>
                <c:pt idx="66">
                  <c:v>120</c:v>
                </c:pt>
                <c:pt idx="67">
                  <c:v>120</c:v>
                </c:pt>
                <c:pt idx="68">
                  <c:v>120</c:v>
                </c:pt>
                <c:pt idx="69">
                  <c:v>120</c:v>
                </c:pt>
                <c:pt idx="70">
                  <c:v>120</c:v>
                </c:pt>
                <c:pt idx="71">
                  <c:v>120</c:v>
                </c:pt>
                <c:pt idx="72">
                  <c:v>120</c:v>
                </c:pt>
                <c:pt idx="73">
                  <c:v>120</c:v>
                </c:pt>
                <c:pt idx="74">
                  <c:v>120</c:v>
                </c:pt>
                <c:pt idx="75">
                  <c:v>120</c:v>
                </c:pt>
                <c:pt idx="76">
                  <c:v>120</c:v>
                </c:pt>
                <c:pt idx="77">
                  <c:v>120</c:v>
                </c:pt>
                <c:pt idx="78">
                  <c:v>120</c:v>
                </c:pt>
                <c:pt idx="79">
                  <c:v>120</c:v>
                </c:pt>
                <c:pt idx="80">
                  <c:v>120</c:v>
                </c:pt>
                <c:pt idx="81">
                  <c:v>120</c:v>
                </c:pt>
                <c:pt idx="82">
                  <c:v>120</c:v>
                </c:pt>
                <c:pt idx="83">
                  <c:v>120</c:v>
                </c:pt>
                <c:pt idx="84">
                  <c:v>120</c:v>
                </c:pt>
                <c:pt idx="85">
                  <c:v>120</c:v>
                </c:pt>
                <c:pt idx="86">
                  <c:v>120</c:v>
                </c:pt>
                <c:pt idx="87">
                  <c:v>120</c:v>
                </c:pt>
                <c:pt idx="88">
                  <c:v>120</c:v>
                </c:pt>
                <c:pt idx="89">
                  <c:v>120</c:v>
                </c:pt>
                <c:pt idx="90">
                  <c:v>120</c:v>
                </c:pt>
                <c:pt idx="91">
                  <c:v>120</c:v>
                </c:pt>
                <c:pt idx="92">
                  <c:v>120</c:v>
                </c:pt>
                <c:pt idx="93">
                  <c:v>120</c:v>
                </c:pt>
                <c:pt idx="94">
                  <c:v>120</c:v>
                </c:pt>
                <c:pt idx="95">
                  <c:v>120</c:v>
                </c:pt>
                <c:pt idx="96">
                  <c:v>120</c:v>
                </c:pt>
                <c:pt idx="97">
                  <c:v>120</c:v>
                </c:pt>
                <c:pt idx="98">
                  <c:v>120</c:v>
                </c:pt>
                <c:pt idx="99">
                  <c:v>120</c:v>
                </c:pt>
                <c:pt idx="100">
                  <c:v>120</c:v>
                </c:pt>
                <c:pt idx="101">
                  <c:v>120</c:v>
                </c:pt>
                <c:pt idx="102">
                  <c:v>120</c:v>
                </c:pt>
                <c:pt idx="103">
                  <c:v>120</c:v>
                </c:pt>
                <c:pt idx="104">
                  <c:v>120</c:v>
                </c:pt>
                <c:pt idx="105">
                  <c:v>120</c:v>
                </c:pt>
                <c:pt idx="106">
                  <c:v>120</c:v>
                </c:pt>
                <c:pt idx="107">
                  <c:v>120</c:v>
                </c:pt>
                <c:pt idx="108">
                  <c:v>120</c:v>
                </c:pt>
                <c:pt idx="109">
                  <c:v>120</c:v>
                </c:pt>
                <c:pt idx="110">
                  <c:v>120</c:v>
                </c:pt>
                <c:pt idx="111">
                  <c:v>120</c:v>
                </c:pt>
                <c:pt idx="112">
                  <c:v>120</c:v>
                </c:pt>
                <c:pt idx="113">
                  <c:v>120</c:v>
                </c:pt>
                <c:pt idx="114">
                  <c:v>120</c:v>
                </c:pt>
                <c:pt idx="115">
                  <c:v>120</c:v>
                </c:pt>
                <c:pt idx="116">
                  <c:v>120</c:v>
                </c:pt>
                <c:pt idx="117">
                  <c:v>120</c:v>
                </c:pt>
                <c:pt idx="118">
                  <c:v>120</c:v>
                </c:pt>
                <c:pt idx="119">
                  <c:v>120</c:v>
                </c:pt>
                <c:pt idx="120">
                  <c:v>120</c:v>
                </c:pt>
                <c:pt idx="121">
                  <c:v>120</c:v>
                </c:pt>
                <c:pt idx="122">
                  <c:v>120</c:v>
                </c:pt>
                <c:pt idx="123">
                  <c:v>120</c:v>
                </c:pt>
                <c:pt idx="124">
                  <c:v>120</c:v>
                </c:pt>
                <c:pt idx="125">
                  <c:v>120</c:v>
                </c:pt>
                <c:pt idx="126">
                  <c:v>120</c:v>
                </c:pt>
                <c:pt idx="127">
                  <c:v>120</c:v>
                </c:pt>
                <c:pt idx="128">
                  <c:v>120</c:v>
                </c:pt>
                <c:pt idx="129">
                  <c:v>120</c:v>
                </c:pt>
                <c:pt idx="130">
                  <c:v>120</c:v>
                </c:pt>
                <c:pt idx="131">
                  <c:v>120</c:v>
                </c:pt>
                <c:pt idx="132">
                  <c:v>120</c:v>
                </c:pt>
                <c:pt idx="133">
                  <c:v>120</c:v>
                </c:pt>
                <c:pt idx="134">
                  <c:v>120</c:v>
                </c:pt>
                <c:pt idx="135">
                  <c:v>120</c:v>
                </c:pt>
                <c:pt idx="136">
                  <c:v>120</c:v>
                </c:pt>
                <c:pt idx="137">
                  <c:v>120</c:v>
                </c:pt>
                <c:pt idx="138">
                  <c:v>120</c:v>
                </c:pt>
                <c:pt idx="139">
                  <c:v>120</c:v>
                </c:pt>
                <c:pt idx="140">
                  <c:v>120</c:v>
                </c:pt>
                <c:pt idx="141">
                  <c:v>120</c:v>
                </c:pt>
                <c:pt idx="142">
                  <c:v>120</c:v>
                </c:pt>
                <c:pt idx="143">
                  <c:v>120</c:v>
                </c:pt>
                <c:pt idx="144">
                  <c:v>120</c:v>
                </c:pt>
                <c:pt idx="145">
                  <c:v>120</c:v>
                </c:pt>
                <c:pt idx="146">
                  <c:v>120</c:v>
                </c:pt>
                <c:pt idx="147">
                  <c:v>120</c:v>
                </c:pt>
                <c:pt idx="148">
                  <c:v>120</c:v>
                </c:pt>
                <c:pt idx="149">
                  <c:v>120</c:v>
                </c:pt>
                <c:pt idx="150">
                  <c:v>120</c:v>
                </c:pt>
                <c:pt idx="151">
                  <c:v>120</c:v>
                </c:pt>
                <c:pt idx="152">
                  <c:v>120</c:v>
                </c:pt>
                <c:pt idx="153">
                  <c:v>120</c:v>
                </c:pt>
                <c:pt idx="154">
                  <c:v>120</c:v>
                </c:pt>
                <c:pt idx="155">
                  <c:v>120</c:v>
                </c:pt>
                <c:pt idx="156">
                  <c:v>120</c:v>
                </c:pt>
                <c:pt idx="157">
                  <c:v>120</c:v>
                </c:pt>
                <c:pt idx="158">
                  <c:v>120</c:v>
                </c:pt>
                <c:pt idx="159">
                  <c:v>120</c:v>
                </c:pt>
                <c:pt idx="160">
                  <c:v>120</c:v>
                </c:pt>
              </c:numCache>
            </c:numRef>
          </c:yVal>
          <c:smooth val="0"/>
          <c:extLst>
            <c:ext xmlns:c16="http://schemas.microsoft.com/office/drawing/2014/chart" uri="{C3380CC4-5D6E-409C-BE32-E72D297353CC}">
              <c16:uniqueId val="{0000000D-250F-4EED-86B2-CCE3CBC2C123}"/>
            </c:ext>
          </c:extLst>
        </c:ser>
        <c:ser>
          <c:idx val="15"/>
          <c:order val="13"/>
          <c:tx>
            <c:strRef>
              <c:f>Calculations!$L$41</c:f>
              <c:strCache>
                <c:ptCount val="1"/>
                <c:pt idx="0">
                  <c:v>Risk area, Resonant roll**</c:v>
                </c:pt>
              </c:strCache>
            </c:strRef>
          </c:tx>
          <c:spPr>
            <a:ln w="25400" cap="rnd">
              <a:solidFill>
                <a:schemeClr val="accent2"/>
              </a:solidFill>
              <a:round/>
            </a:ln>
            <a:effectLst/>
          </c:spPr>
          <c:marker>
            <c:symbol val="none"/>
          </c:marker>
          <c:xVal>
            <c:numRef>
              <c:f>Calculations!$I$42:$I$203</c:f>
              <c:numCache>
                <c:formatCode>0.0</c:formatCode>
                <c:ptCount val="162"/>
                <c:pt idx="0">
                  <c:v>0.05</c:v>
                </c:pt>
                <c:pt idx="1">
                  <c:v>0.05</c:v>
                </c:pt>
                <c:pt idx="2">
                  <c:v>0.15625</c:v>
                </c:pt>
                <c:pt idx="3">
                  <c:v>0.3125</c:v>
                </c:pt>
                <c:pt idx="4">
                  <c:v>0.46875</c:v>
                </c:pt>
                <c:pt idx="5">
                  <c:v>0.625</c:v>
                </c:pt>
                <c:pt idx="6">
                  <c:v>0.78125</c:v>
                </c:pt>
                <c:pt idx="7">
                  <c:v>0.9375</c:v>
                </c:pt>
                <c:pt idx="8">
                  <c:v>1.09375</c:v>
                </c:pt>
                <c:pt idx="9">
                  <c:v>1.25</c:v>
                </c:pt>
                <c:pt idx="10">
                  <c:v>1.40625</c:v>
                </c:pt>
                <c:pt idx="11">
                  <c:v>1.5625</c:v>
                </c:pt>
                <c:pt idx="12">
                  <c:v>1.71875</c:v>
                </c:pt>
                <c:pt idx="13">
                  <c:v>1.875</c:v>
                </c:pt>
                <c:pt idx="14">
                  <c:v>2.03125</c:v>
                </c:pt>
                <c:pt idx="15">
                  <c:v>2.1875</c:v>
                </c:pt>
                <c:pt idx="16">
                  <c:v>2.34375</c:v>
                </c:pt>
                <c:pt idx="17">
                  <c:v>2.5</c:v>
                </c:pt>
                <c:pt idx="18">
                  <c:v>2.65625</c:v>
                </c:pt>
                <c:pt idx="19">
                  <c:v>2.8125</c:v>
                </c:pt>
                <c:pt idx="20">
                  <c:v>2.96875</c:v>
                </c:pt>
                <c:pt idx="21">
                  <c:v>3.125</c:v>
                </c:pt>
                <c:pt idx="22">
                  <c:v>3.28125</c:v>
                </c:pt>
                <c:pt idx="23">
                  <c:v>3.4375</c:v>
                </c:pt>
                <c:pt idx="24">
                  <c:v>3.59375</c:v>
                </c:pt>
                <c:pt idx="25">
                  <c:v>3.75</c:v>
                </c:pt>
                <c:pt idx="26">
                  <c:v>3.90625</c:v>
                </c:pt>
                <c:pt idx="27">
                  <c:v>4.0625</c:v>
                </c:pt>
                <c:pt idx="28">
                  <c:v>4.21875</c:v>
                </c:pt>
                <c:pt idx="29">
                  <c:v>4.375</c:v>
                </c:pt>
                <c:pt idx="30">
                  <c:v>4.53125</c:v>
                </c:pt>
                <c:pt idx="31">
                  <c:v>4.6875</c:v>
                </c:pt>
                <c:pt idx="32">
                  <c:v>4.84375</c:v>
                </c:pt>
                <c:pt idx="33">
                  <c:v>5</c:v>
                </c:pt>
                <c:pt idx="34">
                  <c:v>5.15625</c:v>
                </c:pt>
                <c:pt idx="35">
                  <c:v>5.3125</c:v>
                </c:pt>
                <c:pt idx="36">
                  <c:v>5.46875</c:v>
                </c:pt>
                <c:pt idx="37">
                  <c:v>5.625</c:v>
                </c:pt>
                <c:pt idx="38">
                  <c:v>5.78125</c:v>
                </c:pt>
                <c:pt idx="39">
                  <c:v>5.9375</c:v>
                </c:pt>
                <c:pt idx="40">
                  <c:v>6.09375</c:v>
                </c:pt>
                <c:pt idx="41">
                  <c:v>6.25</c:v>
                </c:pt>
                <c:pt idx="42">
                  <c:v>6.40625</c:v>
                </c:pt>
                <c:pt idx="43">
                  <c:v>6.5625</c:v>
                </c:pt>
                <c:pt idx="44">
                  <c:v>6.71875</c:v>
                </c:pt>
                <c:pt idx="45">
                  <c:v>6.875</c:v>
                </c:pt>
                <c:pt idx="46">
                  <c:v>7.03125</c:v>
                </c:pt>
                <c:pt idx="47">
                  <c:v>7.1875</c:v>
                </c:pt>
                <c:pt idx="48">
                  <c:v>7.34375</c:v>
                </c:pt>
                <c:pt idx="49">
                  <c:v>7.5</c:v>
                </c:pt>
                <c:pt idx="50">
                  <c:v>7.65625</c:v>
                </c:pt>
                <c:pt idx="51">
                  <c:v>7.8125</c:v>
                </c:pt>
                <c:pt idx="52">
                  <c:v>7.96875</c:v>
                </c:pt>
                <c:pt idx="53">
                  <c:v>8.125</c:v>
                </c:pt>
                <c:pt idx="54">
                  <c:v>8.28125</c:v>
                </c:pt>
                <c:pt idx="55">
                  <c:v>8.4375</c:v>
                </c:pt>
                <c:pt idx="56">
                  <c:v>8.59375</c:v>
                </c:pt>
                <c:pt idx="57">
                  <c:v>8.75</c:v>
                </c:pt>
                <c:pt idx="58">
                  <c:v>8.90625</c:v>
                </c:pt>
                <c:pt idx="59">
                  <c:v>9.0625</c:v>
                </c:pt>
                <c:pt idx="60">
                  <c:v>9.21875</c:v>
                </c:pt>
                <c:pt idx="61">
                  <c:v>9.375</c:v>
                </c:pt>
                <c:pt idx="62">
                  <c:v>9.53125</c:v>
                </c:pt>
                <c:pt idx="63">
                  <c:v>9.6875</c:v>
                </c:pt>
                <c:pt idx="64">
                  <c:v>9.84375</c:v>
                </c:pt>
                <c:pt idx="65">
                  <c:v>10</c:v>
                </c:pt>
                <c:pt idx="66">
                  <c:v>10.15625</c:v>
                </c:pt>
                <c:pt idx="67">
                  <c:v>10.3125</c:v>
                </c:pt>
                <c:pt idx="68">
                  <c:v>10.46875</c:v>
                </c:pt>
                <c:pt idx="69">
                  <c:v>10.625</c:v>
                </c:pt>
                <c:pt idx="70">
                  <c:v>10.78125</c:v>
                </c:pt>
                <c:pt idx="71">
                  <c:v>10.9375</c:v>
                </c:pt>
                <c:pt idx="72">
                  <c:v>11.09375</c:v>
                </c:pt>
                <c:pt idx="73">
                  <c:v>11.25</c:v>
                </c:pt>
                <c:pt idx="74">
                  <c:v>11.40625</c:v>
                </c:pt>
                <c:pt idx="75">
                  <c:v>11.5625</c:v>
                </c:pt>
                <c:pt idx="76">
                  <c:v>11.71875</c:v>
                </c:pt>
                <c:pt idx="77">
                  <c:v>11.875</c:v>
                </c:pt>
                <c:pt idx="78">
                  <c:v>12.03125</c:v>
                </c:pt>
                <c:pt idx="79">
                  <c:v>12.1875</c:v>
                </c:pt>
                <c:pt idx="80">
                  <c:v>12.34375</c:v>
                </c:pt>
                <c:pt idx="81">
                  <c:v>12.5</c:v>
                </c:pt>
                <c:pt idx="82">
                  <c:v>12.65625</c:v>
                </c:pt>
                <c:pt idx="83">
                  <c:v>12.8125</c:v>
                </c:pt>
                <c:pt idx="84">
                  <c:v>12.96875</c:v>
                </c:pt>
                <c:pt idx="85">
                  <c:v>13.125</c:v>
                </c:pt>
                <c:pt idx="86">
                  <c:v>13.28125</c:v>
                </c:pt>
                <c:pt idx="87">
                  <c:v>13.4375</c:v>
                </c:pt>
                <c:pt idx="88">
                  <c:v>13.59375</c:v>
                </c:pt>
                <c:pt idx="89">
                  <c:v>13.75</c:v>
                </c:pt>
                <c:pt idx="90">
                  <c:v>13.90625</c:v>
                </c:pt>
                <c:pt idx="91">
                  <c:v>14.0625</c:v>
                </c:pt>
                <c:pt idx="92">
                  <c:v>14.21875</c:v>
                </c:pt>
                <c:pt idx="93">
                  <c:v>14.375</c:v>
                </c:pt>
                <c:pt idx="94">
                  <c:v>14.53125</c:v>
                </c:pt>
                <c:pt idx="95">
                  <c:v>14.6875</c:v>
                </c:pt>
                <c:pt idx="96">
                  <c:v>14.84375</c:v>
                </c:pt>
                <c:pt idx="97">
                  <c:v>15</c:v>
                </c:pt>
                <c:pt idx="98">
                  <c:v>15.15625</c:v>
                </c:pt>
                <c:pt idx="99">
                  <c:v>15.3125</c:v>
                </c:pt>
                <c:pt idx="100">
                  <c:v>15.46875</c:v>
                </c:pt>
                <c:pt idx="101">
                  <c:v>15.625</c:v>
                </c:pt>
                <c:pt idx="102">
                  <c:v>15.78125</c:v>
                </c:pt>
                <c:pt idx="103">
                  <c:v>15.9375</c:v>
                </c:pt>
                <c:pt idx="104">
                  <c:v>16.09375</c:v>
                </c:pt>
                <c:pt idx="105">
                  <c:v>16.25</c:v>
                </c:pt>
                <c:pt idx="106">
                  <c:v>16.40625</c:v>
                </c:pt>
                <c:pt idx="107">
                  <c:v>16.5625</c:v>
                </c:pt>
                <c:pt idx="108">
                  <c:v>16.71875</c:v>
                </c:pt>
                <c:pt idx="109">
                  <c:v>16.875</c:v>
                </c:pt>
                <c:pt idx="110">
                  <c:v>17.03125</c:v>
                </c:pt>
                <c:pt idx="111">
                  <c:v>17.1875</c:v>
                </c:pt>
                <c:pt idx="112">
                  <c:v>17.34375</c:v>
                </c:pt>
                <c:pt idx="113">
                  <c:v>17.5</c:v>
                </c:pt>
                <c:pt idx="114">
                  <c:v>17.65625</c:v>
                </c:pt>
                <c:pt idx="115">
                  <c:v>17.8125</c:v>
                </c:pt>
                <c:pt idx="116">
                  <c:v>17.96875</c:v>
                </c:pt>
                <c:pt idx="117">
                  <c:v>18.125</c:v>
                </c:pt>
                <c:pt idx="118">
                  <c:v>18.28125</c:v>
                </c:pt>
                <c:pt idx="119">
                  <c:v>18.4375</c:v>
                </c:pt>
                <c:pt idx="120">
                  <c:v>18.59375</c:v>
                </c:pt>
                <c:pt idx="121">
                  <c:v>18.75</c:v>
                </c:pt>
                <c:pt idx="122">
                  <c:v>18.90625</c:v>
                </c:pt>
                <c:pt idx="123">
                  <c:v>19.0625</c:v>
                </c:pt>
                <c:pt idx="124">
                  <c:v>19.21875</c:v>
                </c:pt>
                <c:pt idx="125">
                  <c:v>19.375</c:v>
                </c:pt>
                <c:pt idx="126">
                  <c:v>19.53125</c:v>
                </c:pt>
                <c:pt idx="127">
                  <c:v>19.6875</c:v>
                </c:pt>
                <c:pt idx="128">
                  <c:v>19.84375</c:v>
                </c:pt>
                <c:pt idx="129">
                  <c:v>20</c:v>
                </c:pt>
                <c:pt idx="130">
                  <c:v>20.15625</c:v>
                </c:pt>
                <c:pt idx="131">
                  <c:v>20.3125</c:v>
                </c:pt>
                <c:pt idx="132">
                  <c:v>20.46875</c:v>
                </c:pt>
                <c:pt idx="133">
                  <c:v>20.625</c:v>
                </c:pt>
                <c:pt idx="134">
                  <c:v>20.78125</c:v>
                </c:pt>
                <c:pt idx="135">
                  <c:v>20.9375</c:v>
                </c:pt>
                <c:pt idx="136">
                  <c:v>21.09375</c:v>
                </c:pt>
                <c:pt idx="137">
                  <c:v>21.25</c:v>
                </c:pt>
                <c:pt idx="138">
                  <c:v>21.40625</c:v>
                </c:pt>
                <c:pt idx="139">
                  <c:v>21.5625</c:v>
                </c:pt>
                <c:pt idx="140">
                  <c:v>21.71875</c:v>
                </c:pt>
                <c:pt idx="141">
                  <c:v>21.875</c:v>
                </c:pt>
                <c:pt idx="142">
                  <c:v>22.03125</c:v>
                </c:pt>
                <c:pt idx="143">
                  <c:v>22.1875</c:v>
                </c:pt>
                <c:pt idx="144">
                  <c:v>22.34375</c:v>
                </c:pt>
                <c:pt idx="145">
                  <c:v>22.5</c:v>
                </c:pt>
                <c:pt idx="146">
                  <c:v>22.65625</c:v>
                </c:pt>
                <c:pt idx="147">
                  <c:v>22.8125</c:v>
                </c:pt>
                <c:pt idx="148">
                  <c:v>22.96875</c:v>
                </c:pt>
                <c:pt idx="149">
                  <c:v>23.125</c:v>
                </c:pt>
                <c:pt idx="150">
                  <c:v>23.28125</c:v>
                </c:pt>
                <c:pt idx="151">
                  <c:v>23.4375</c:v>
                </c:pt>
                <c:pt idx="152">
                  <c:v>23.59375</c:v>
                </c:pt>
                <c:pt idx="153">
                  <c:v>23.75</c:v>
                </c:pt>
                <c:pt idx="154">
                  <c:v>23.90625</c:v>
                </c:pt>
                <c:pt idx="155">
                  <c:v>24.0625</c:v>
                </c:pt>
                <c:pt idx="156">
                  <c:v>24.21875</c:v>
                </c:pt>
                <c:pt idx="157">
                  <c:v>24.375</c:v>
                </c:pt>
                <c:pt idx="158">
                  <c:v>24.53125</c:v>
                </c:pt>
                <c:pt idx="159">
                  <c:v>24.6875</c:v>
                </c:pt>
                <c:pt idx="160">
                  <c:v>24.95</c:v>
                </c:pt>
                <c:pt idx="161">
                  <c:v>24.95</c:v>
                </c:pt>
              </c:numCache>
            </c:numRef>
          </c:xVal>
          <c:yVal>
            <c:numRef>
              <c:f>Calculations!$L$42:$L$203</c:f>
              <c:numCache>
                <c:formatCode>0</c:formatCode>
                <c:ptCount val="162"/>
                <c:pt idx="0">
                  <c:v>181</c:v>
                </c:pt>
                <c:pt idx="1">
                  <c:v>181</c:v>
                </c:pt>
                <c:pt idx="2">
                  <c:v>181</c:v>
                </c:pt>
                <c:pt idx="3">
                  <c:v>181</c:v>
                </c:pt>
                <c:pt idx="4">
                  <c:v>181</c:v>
                </c:pt>
                <c:pt idx="5">
                  <c:v>181</c:v>
                </c:pt>
                <c:pt idx="6">
                  <c:v>181</c:v>
                </c:pt>
                <c:pt idx="7">
                  <c:v>181</c:v>
                </c:pt>
                <c:pt idx="8">
                  <c:v>181</c:v>
                </c:pt>
                <c:pt idx="9">
                  <c:v>181</c:v>
                </c:pt>
                <c:pt idx="10">
                  <c:v>181</c:v>
                </c:pt>
                <c:pt idx="11">
                  <c:v>181</c:v>
                </c:pt>
                <c:pt idx="12">
                  <c:v>181</c:v>
                </c:pt>
                <c:pt idx="13">
                  <c:v>181</c:v>
                </c:pt>
                <c:pt idx="14">
                  <c:v>181</c:v>
                </c:pt>
                <c:pt idx="15">
                  <c:v>181</c:v>
                </c:pt>
                <c:pt idx="16">
                  <c:v>181</c:v>
                </c:pt>
                <c:pt idx="17">
                  <c:v>181</c:v>
                </c:pt>
                <c:pt idx="18">
                  <c:v>181</c:v>
                </c:pt>
                <c:pt idx="19">
                  <c:v>181</c:v>
                </c:pt>
                <c:pt idx="20">
                  <c:v>181</c:v>
                </c:pt>
                <c:pt idx="21">
                  <c:v>181</c:v>
                </c:pt>
                <c:pt idx="22">
                  <c:v>181</c:v>
                </c:pt>
                <c:pt idx="23">
                  <c:v>181</c:v>
                </c:pt>
                <c:pt idx="24">
                  <c:v>181</c:v>
                </c:pt>
                <c:pt idx="25">
                  <c:v>181</c:v>
                </c:pt>
                <c:pt idx="26">
                  <c:v>181</c:v>
                </c:pt>
                <c:pt idx="27">
                  <c:v>181</c:v>
                </c:pt>
                <c:pt idx="28">
                  <c:v>181</c:v>
                </c:pt>
                <c:pt idx="29">
                  <c:v>181</c:v>
                </c:pt>
                <c:pt idx="30">
                  <c:v>181</c:v>
                </c:pt>
                <c:pt idx="31">
                  <c:v>181</c:v>
                </c:pt>
                <c:pt idx="32">
                  <c:v>181</c:v>
                </c:pt>
                <c:pt idx="33">
                  <c:v>181</c:v>
                </c:pt>
                <c:pt idx="34">
                  <c:v>181</c:v>
                </c:pt>
                <c:pt idx="35">
                  <c:v>181</c:v>
                </c:pt>
                <c:pt idx="36">
                  <c:v>181</c:v>
                </c:pt>
                <c:pt idx="37">
                  <c:v>181</c:v>
                </c:pt>
                <c:pt idx="38">
                  <c:v>181</c:v>
                </c:pt>
                <c:pt idx="39">
                  <c:v>181</c:v>
                </c:pt>
                <c:pt idx="40">
                  <c:v>181</c:v>
                </c:pt>
                <c:pt idx="41">
                  <c:v>181</c:v>
                </c:pt>
                <c:pt idx="42">
                  <c:v>181</c:v>
                </c:pt>
                <c:pt idx="43">
                  <c:v>181</c:v>
                </c:pt>
                <c:pt idx="44">
                  <c:v>181</c:v>
                </c:pt>
                <c:pt idx="45">
                  <c:v>181</c:v>
                </c:pt>
                <c:pt idx="46">
                  <c:v>181</c:v>
                </c:pt>
                <c:pt idx="47">
                  <c:v>181</c:v>
                </c:pt>
                <c:pt idx="48">
                  <c:v>181</c:v>
                </c:pt>
                <c:pt idx="49">
                  <c:v>181</c:v>
                </c:pt>
                <c:pt idx="50">
                  <c:v>181</c:v>
                </c:pt>
                <c:pt idx="51">
                  <c:v>181</c:v>
                </c:pt>
                <c:pt idx="52">
                  <c:v>181</c:v>
                </c:pt>
                <c:pt idx="53">
                  <c:v>181</c:v>
                </c:pt>
                <c:pt idx="54">
                  <c:v>181</c:v>
                </c:pt>
                <c:pt idx="55">
                  <c:v>181</c:v>
                </c:pt>
                <c:pt idx="56">
                  <c:v>181</c:v>
                </c:pt>
                <c:pt idx="57">
                  <c:v>181</c:v>
                </c:pt>
                <c:pt idx="58">
                  <c:v>181</c:v>
                </c:pt>
                <c:pt idx="59">
                  <c:v>181</c:v>
                </c:pt>
                <c:pt idx="60">
                  <c:v>181</c:v>
                </c:pt>
                <c:pt idx="61">
                  <c:v>181</c:v>
                </c:pt>
                <c:pt idx="62">
                  <c:v>181</c:v>
                </c:pt>
                <c:pt idx="63">
                  <c:v>181</c:v>
                </c:pt>
                <c:pt idx="64">
                  <c:v>181</c:v>
                </c:pt>
                <c:pt idx="65">
                  <c:v>181</c:v>
                </c:pt>
                <c:pt idx="66">
                  <c:v>181</c:v>
                </c:pt>
                <c:pt idx="67">
                  <c:v>181</c:v>
                </c:pt>
                <c:pt idx="68">
                  <c:v>181</c:v>
                </c:pt>
                <c:pt idx="69">
                  <c:v>181</c:v>
                </c:pt>
                <c:pt idx="70">
                  <c:v>181</c:v>
                </c:pt>
                <c:pt idx="71">
                  <c:v>181</c:v>
                </c:pt>
                <c:pt idx="72">
                  <c:v>181</c:v>
                </c:pt>
                <c:pt idx="73">
                  <c:v>181</c:v>
                </c:pt>
                <c:pt idx="74">
                  <c:v>181</c:v>
                </c:pt>
                <c:pt idx="75">
                  <c:v>181</c:v>
                </c:pt>
                <c:pt idx="76">
                  <c:v>181</c:v>
                </c:pt>
                <c:pt idx="77">
                  <c:v>181</c:v>
                </c:pt>
                <c:pt idx="78">
                  <c:v>181</c:v>
                </c:pt>
                <c:pt idx="79">
                  <c:v>181</c:v>
                </c:pt>
                <c:pt idx="80">
                  <c:v>181</c:v>
                </c:pt>
                <c:pt idx="81">
                  <c:v>181</c:v>
                </c:pt>
                <c:pt idx="82">
                  <c:v>181</c:v>
                </c:pt>
                <c:pt idx="83">
                  <c:v>181</c:v>
                </c:pt>
                <c:pt idx="84">
                  <c:v>181</c:v>
                </c:pt>
                <c:pt idx="85">
                  <c:v>181</c:v>
                </c:pt>
                <c:pt idx="86">
                  <c:v>181</c:v>
                </c:pt>
                <c:pt idx="87">
                  <c:v>181</c:v>
                </c:pt>
                <c:pt idx="88">
                  <c:v>181</c:v>
                </c:pt>
                <c:pt idx="89">
                  <c:v>181</c:v>
                </c:pt>
                <c:pt idx="90">
                  <c:v>181</c:v>
                </c:pt>
                <c:pt idx="91">
                  <c:v>181</c:v>
                </c:pt>
                <c:pt idx="92">
                  <c:v>181</c:v>
                </c:pt>
                <c:pt idx="93">
                  <c:v>181</c:v>
                </c:pt>
                <c:pt idx="94">
                  <c:v>181</c:v>
                </c:pt>
                <c:pt idx="95">
                  <c:v>181</c:v>
                </c:pt>
                <c:pt idx="96">
                  <c:v>181</c:v>
                </c:pt>
                <c:pt idx="97">
                  <c:v>181</c:v>
                </c:pt>
                <c:pt idx="98">
                  <c:v>181</c:v>
                </c:pt>
                <c:pt idx="99">
                  <c:v>181</c:v>
                </c:pt>
                <c:pt idx="100">
                  <c:v>181</c:v>
                </c:pt>
                <c:pt idx="101">
                  <c:v>181</c:v>
                </c:pt>
                <c:pt idx="102">
                  <c:v>181</c:v>
                </c:pt>
                <c:pt idx="103">
                  <c:v>181</c:v>
                </c:pt>
                <c:pt idx="104">
                  <c:v>181</c:v>
                </c:pt>
                <c:pt idx="105">
                  <c:v>181</c:v>
                </c:pt>
                <c:pt idx="106">
                  <c:v>181</c:v>
                </c:pt>
                <c:pt idx="107">
                  <c:v>181</c:v>
                </c:pt>
                <c:pt idx="108">
                  <c:v>181</c:v>
                </c:pt>
                <c:pt idx="109">
                  <c:v>181</c:v>
                </c:pt>
                <c:pt idx="110">
                  <c:v>181</c:v>
                </c:pt>
                <c:pt idx="111">
                  <c:v>181</c:v>
                </c:pt>
                <c:pt idx="112">
                  <c:v>181</c:v>
                </c:pt>
                <c:pt idx="113">
                  <c:v>181</c:v>
                </c:pt>
                <c:pt idx="114">
                  <c:v>181</c:v>
                </c:pt>
                <c:pt idx="115">
                  <c:v>181</c:v>
                </c:pt>
                <c:pt idx="116">
                  <c:v>172.88774439978303</c:v>
                </c:pt>
                <c:pt idx="117">
                  <c:v>169.65717484658504</c:v>
                </c:pt>
                <c:pt idx="118">
                  <c:v>167.25017380298064</c:v>
                </c:pt>
                <c:pt idx="119">
                  <c:v>165.2570752489581</c:v>
                </c:pt>
                <c:pt idx="120">
                  <c:v>163.52643492578389</c:v>
                </c:pt>
                <c:pt idx="121">
                  <c:v>161.98200489272372</c:v>
                </c:pt>
                <c:pt idx="122">
                  <c:v>160.57889580550466</c:v>
                </c:pt>
                <c:pt idx="123">
                  <c:v>159.28798993958759</c:v>
                </c:pt>
                <c:pt idx="124">
                  <c:v>158.08910054735026</c:v>
                </c:pt>
                <c:pt idx="125">
                  <c:v>156.96753439658175</c:v>
                </c:pt>
                <c:pt idx="126">
                  <c:v>155.91219104408685</c:v>
                </c:pt>
                <c:pt idx="127">
                  <c:v>154.91443381157546</c:v>
                </c:pt>
                <c:pt idx="128">
                  <c:v>153.9673806483739</c:v>
                </c:pt>
                <c:pt idx="129">
                  <c:v>153.06543830157472</c:v>
                </c:pt>
                <c:pt idx="130">
                  <c:v>152.20398482881552</c:v>
                </c:pt>
                <c:pt idx="131">
                  <c:v>151.37914643506832</c:v>
                </c:pt>
                <c:pt idx="132">
                  <c:v>150.58763644238027</c:v>
                </c:pt>
                <c:pt idx="133">
                  <c:v>149.82663644042719</c:v>
                </c:pt>
                <c:pt idx="134">
                  <c:v>149.093706828368</c:v>
                </c:pt>
                <c:pt idx="135">
                  <c:v>148.38671830729632</c:v>
                </c:pt>
                <c:pt idx="136">
                  <c:v>147.70379860869943</c:v>
                </c:pt>
                <c:pt idx="137">
                  <c:v>147.0432905018248</c:v>
                </c:pt>
                <c:pt idx="138">
                  <c:v>146.4037182843517</c:v>
                </c:pt>
                <c:pt idx="139">
                  <c:v>145.78376074555084</c:v>
                </c:pt>
                <c:pt idx="140">
                  <c:v>145.18222913199915</c:v>
                </c:pt>
                <c:pt idx="141">
                  <c:v>144.59804902544195</c:v>
                </c:pt>
                <c:pt idx="142">
                  <c:v>144.03024531306539</c:v>
                </c:pt>
                <c:pt idx="143">
                  <c:v>143.47792962635901</c:v>
                </c:pt>
                <c:pt idx="144">
                  <c:v>142.94028976849611</c:v>
                </c:pt>
                <c:pt idx="145">
                  <c:v>142.41658075695358</c:v>
                </c:pt>
                <c:pt idx="146">
                  <c:v>141.9061171883491</c:v>
                </c:pt>
                <c:pt idx="147">
                  <c:v>141.4082666934336</c:v>
                </c:pt>
                <c:pt idx="148">
                  <c:v>140.92244429693744</c:v>
                </c:pt>
                <c:pt idx="149">
                  <c:v>140.4481075331704</c:v>
                </c:pt>
                <c:pt idx="150">
                  <c:v>139.98475219654321</c:v>
                </c:pt>
                <c:pt idx="151">
                  <c:v>139.53190862842709</c:v>
                </c:pt>
                <c:pt idx="152">
                  <c:v>139.08913845941348</c:v>
                </c:pt>
                <c:pt idx="153">
                  <c:v>138.65603174012955</c:v>
                </c:pt>
                <c:pt idx="154">
                  <c:v>138.23220440509485</c:v>
                </c:pt>
                <c:pt idx="155">
                  <c:v>137.8172960232703</c:v>
                </c:pt>
                <c:pt idx="156">
                  <c:v>137.41096779641418</c:v>
                </c:pt>
                <c:pt idx="157">
                  <c:v>137.01290077246142</c:v>
                </c:pt>
                <c:pt idx="158">
                  <c:v>136.62279424616887</c:v>
                </c:pt>
                <c:pt idx="159">
                  <c:v>136.24036432342135</c:v>
                </c:pt>
                <c:pt idx="160">
                  <c:v>135.86534262904513</c:v>
                </c:pt>
              </c:numCache>
            </c:numRef>
          </c:yVal>
          <c:smooth val="0"/>
          <c:extLst>
            <c:ext xmlns:c16="http://schemas.microsoft.com/office/drawing/2014/chart" uri="{C3380CC4-5D6E-409C-BE32-E72D297353CC}">
              <c16:uniqueId val="{0000000E-250F-4EED-86B2-CCE3CBC2C123}"/>
            </c:ext>
          </c:extLst>
        </c:ser>
        <c:ser>
          <c:idx val="0"/>
          <c:order val="14"/>
          <c:tx>
            <c:strRef>
              <c:f>Calculations!$P$41</c:f>
              <c:strCache>
                <c:ptCount val="1"/>
                <c:pt idx="0">
                  <c:v>Highest parametric roll risk***</c:v>
                </c:pt>
              </c:strCache>
            </c:strRef>
          </c:tx>
          <c:spPr>
            <a:ln w="25400" cap="rnd">
              <a:noFill/>
              <a:round/>
            </a:ln>
            <a:effectLst/>
          </c:spPr>
          <c:marker>
            <c:symbol val="diamond"/>
            <c:size val="14"/>
            <c:spPr>
              <a:solidFill>
                <a:srgbClr val="FFFF00"/>
              </a:solidFill>
              <a:ln w="25400">
                <a:solidFill>
                  <a:schemeClr val="tx1"/>
                </a:solidFill>
              </a:ln>
              <a:effectLst/>
            </c:spPr>
          </c:marker>
          <c:xVal>
            <c:numRef>
              <c:f>Calculations!$Q$43:$Q$201</c:f>
              <c:numCache>
                <c:formatCode>General</c:formatCode>
                <c:ptCount val="159"/>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12.34375</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#N/A</c:v>
                </c:pt>
                <c:pt idx="103">
                  <c:v>#N/A</c:v>
                </c:pt>
                <c:pt idx="104">
                  <c:v>#N/A</c:v>
                </c:pt>
                <c:pt idx="105">
                  <c:v>#N/A</c:v>
                </c:pt>
                <c:pt idx="106">
                  <c:v>#N/A</c:v>
                </c:pt>
                <c:pt idx="107">
                  <c:v>#N/A</c:v>
                </c:pt>
                <c:pt idx="108">
                  <c:v>#N/A</c:v>
                </c:pt>
                <c:pt idx="109">
                  <c:v>#N/A</c:v>
                </c:pt>
                <c:pt idx="110">
                  <c:v>#N/A</c:v>
                </c:pt>
                <c:pt idx="111">
                  <c:v>#N/A</c:v>
                </c:pt>
                <c:pt idx="112">
                  <c:v>#N/A</c:v>
                </c:pt>
                <c:pt idx="113">
                  <c:v>#N/A</c:v>
                </c:pt>
                <c:pt idx="114">
                  <c:v>#N/A</c:v>
                </c:pt>
                <c:pt idx="115">
                  <c:v>#N/A</c:v>
                </c:pt>
                <c:pt idx="116">
                  <c:v>#N/A</c:v>
                </c:pt>
                <c:pt idx="117">
                  <c:v>#N/A</c:v>
                </c:pt>
                <c:pt idx="118">
                  <c:v>#N/A</c:v>
                </c:pt>
                <c:pt idx="119">
                  <c:v>#N/A</c:v>
                </c:pt>
                <c:pt idx="120">
                  <c:v>#N/A</c:v>
                </c:pt>
                <c:pt idx="121">
                  <c:v>#N/A</c:v>
                </c:pt>
                <c:pt idx="122">
                  <c:v>#N/A</c:v>
                </c:pt>
                <c:pt idx="123">
                  <c:v>#N/A</c:v>
                </c:pt>
                <c:pt idx="124">
                  <c:v>#N/A</c:v>
                </c:pt>
                <c:pt idx="125">
                  <c:v>#N/A</c:v>
                </c:pt>
                <c:pt idx="126">
                  <c:v>#N/A</c:v>
                </c:pt>
                <c:pt idx="127">
                  <c:v>#N/A</c:v>
                </c:pt>
                <c:pt idx="128">
                  <c:v>#N/A</c:v>
                </c:pt>
                <c:pt idx="129">
                  <c:v>#N/A</c:v>
                </c:pt>
                <c:pt idx="130">
                  <c:v>#N/A</c:v>
                </c:pt>
                <c:pt idx="131">
                  <c:v>#N/A</c:v>
                </c:pt>
                <c:pt idx="132">
                  <c:v>#N/A</c:v>
                </c:pt>
                <c:pt idx="133">
                  <c:v>#N/A</c:v>
                </c:pt>
                <c:pt idx="134">
                  <c:v>#N/A</c:v>
                </c:pt>
                <c:pt idx="135">
                  <c:v>#N/A</c:v>
                </c:pt>
                <c:pt idx="136">
                  <c:v>#N/A</c:v>
                </c:pt>
                <c:pt idx="137">
                  <c:v>#N/A</c:v>
                </c:pt>
                <c:pt idx="138">
                  <c:v>#N/A</c:v>
                </c:pt>
                <c:pt idx="139">
                  <c:v>#N/A</c:v>
                </c:pt>
                <c:pt idx="140">
                  <c:v>#N/A</c:v>
                </c:pt>
                <c:pt idx="141">
                  <c:v>#N/A</c:v>
                </c:pt>
                <c:pt idx="142">
                  <c:v>#N/A</c:v>
                </c:pt>
                <c:pt idx="143">
                  <c:v>#N/A</c:v>
                </c:pt>
                <c:pt idx="144">
                  <c:v>#N/A</c:v>
                </c:pt>
                <c:pt idx="145">
                  <c:v>#N/A</c:v>
                </c:pt>
                <c:pt idx="146">
                  <c:v>#N/A</c:v>
                </c:pt>
                <c:pt idx="147">
                  <c:v>#N/A</c:v>
                </c:pt>
                <c:pt idx="148">
                  <c:v>#N/A</c:v>
                </c:pt>
                <c:pt idx="149">
                  <c:v>#N/A</c:v>
                </c:pt>
                <c:pt idx="150">
                  <c:v>#N/A</c:v>
                </c:pt>
                <c:pt idx="151">
                  <c:v>#N/A</c:v>
                </c:pt>
                <c:pt idx="152">
                  <c:v>#N/A</c:v>
                </c:pt>
                <c:pt idx="153">
                  <c:v>#N/A</c:v>
                </c:pt>
                <c:pt idx="154">
                  <c:v>#N/A</c:v>
                </c:pt>
                <c:pt idx="155">
                  <c:v>#N/A</c:v>
                </c:pt>
                <c:pt idx="156">
                  <c:v>#N/A</c:v>
                </c:pt>
                <c:pt idx="157">
                  <c:v>#N/A</c:v>
                </c:pt>
                <c:pt idx="158">
                  <c:v>#N/A</c:v>
                </c:pt>
              </c:numCache>
            </c:numRef>
          </c:xVal>
          <c:yVal>
            <c:numRef>
              <c:f>Calculations!$R$43:$R$201</c:f>
              <c:numCache>
                <c:formatCode>General</c:formatCode>
                <c:ptCount val="159"/>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142.6595299749159</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#N/A</c:v>
                </c:pt>
                <c:pt idx="103">
                  <c:v>#N/A</c:v>
                </c:pt>
                <c:pt idx="104">
                  <c:v>#N/A</c:v>
                </c:pt>
                <c:pt idx="105">
                  <c:v>#N/A</c:v>
                </c:pt>
                <c:pt idx="106">
                  <c:v>#N/A</c:v>
                </c:pt>
                <c:pt idx="107">
                  <c:v>#N/A</c:v>
                </c:pt>
                <c:pt idx="108">
                  <c:v>#N/A</c:v>
                </c:pt>
                <c:pt idx="109">
                  <c:v>#N/A</c:v>
                </c:pt>
                <c:pt idx="110">
                  <c:v>#N/A</c:v>
                </c:pt>
                <c:pt idx="111">
                  <c:v>#N/A</c:v>
                </c:pt>
                <c:pt idx="112">
                  <c:v>#N/A</c:v>
                </c:pt>
                <c:pt idx="113">
                  <c:v>#N/A</c:v>
                </c:pt>
                <c:pt idx="114">
                  <c:v>#N/A</c:v>
                </c:pt>
                <c:pt idx="115">
                  <c:v>#N/A</c:v>
                </c:pt>
                <c:pt idx="116">
                  <c:v>#N/A</c:v>
                </c:pt>
                <c:pt idx="117">
                  <c:v>#N/A</c:v>
                </c:pt>
                <c:pt idx="118">
                  <c:v>#N/A</c:v>
                </c:pt>
                <c:pt idx="119">
                  <c:v>#N/A</c:v>
                </c:pt>
                <c:pt idx="120">
                  <c:v>#N/A</c:v>
                </c:pt>
                <c:pt idx="121">
                  <c:v>#N/A</c:v>
                </c:pt>
                <c:pt idx="122">
                  <c:v>#N/A</c:v>
                </c:pt>
                <c:pt idx="123">
                  <c:v>#N/A</c:v>
                </c:pt>
                <c:pt idx="124">
                  <c:v>#N/A</c:v>
                </c:pt>
                <c:pt idx="125">
                  <c:v>#N/A</c:v>
                </c:pt>
                <c:pt idx="126">
                  <c:v>#N/A</c:v>
                </c:pt>
                <c:pt idx="127">
                  <c:v>#N/A</c:v>
                </c:pt>
                <c:pt idx="128">
                  <c:v>#N/A</c:v>
                </c:pt>
                <c:pt idx="129">
                  <c:v>#N/A</c:v>
                </c:pt>
                <c:pt idx="130">
                  <c:v>#N/A</c:v>
                </c:pt>
                <c:pt idx="131">
                  <c:v>#N/A</c:v>
                </c:pt>
                <c:pt idx="132">
                  <c:v>#N/A</c:v>
                </c:pt>
                <c:pt idx="133">
                  <c:v>#N/A</c:v>
                </c:pt>
                <c:pt idx="134">
                  <c:v>#N/A</c:v>
                </c:pt>
                <c:pt idx="135">
                  <c:v>#N/A</c:v>
                </c:pt>
                <c:pt idx="136">
                  <c:v>#N/A</c:v>
                </c:pt>
                <c:pt idx="137">
                  <c:v>#N/A</c:v>
                </c:pt>
                <c:pt idx="138">
                  <c:v>#N/A</c:v>
                </c:pt>
                <c:pt idx="139">
                  <c:v>#N/A</c:v>
                </c:pt>
                <c:pt idx="140">
                  <c:v>#N/A</c:v>
                </c:pt>
                <c:pt idx="141">
                  <c:v>#N/A</c:v>
                </c:pt>
                <c:pt idx="142">
                  <c:v>#N/A</c:v>
                </c:pt>
                <c:pt idx="143">
                  <c:v>#N/A</c:v>
                </c:pt>
                <c:pt idx="144">
                  <c:v>#N/A</c:v>
                </c:pt>
                <c:pt idx="145">
                  <c:v>#N/A</c:v>
                </c:pt>
                <c:pt idx="146">
                  <c:v>#N/A</c:v>
                </c:pt>
                <c:pt idx="147">
                  <c:v>#N/A</c:v>
                </c:pt>
                <c:pt idx="148">
                  <c:v>#N/A</c:v>
                </c:pt>
                <c:pt idx="149">
                  <c:v>#N/A</c:v>
                </c:pt>
                <c:pt idx="150">
                  <c:v>#N/A</c:v>
                </c:pt>
                <c:pt idx="151">
                  <c:v>#N/A</c:v>
                </c:pt>
                <c:pt idx="152">
                  <c:v>#N/A</c:v>
                </c:pt>
                <c:pt idx="153">
                  <c:v>#N/A</c:v>
                </c:pt>
                <c:pt idx="154">
                  <c:v>#N/A</c:v>
                </c:pt>
                <c:pt idx="155">
                  <c:v>#N/A</c:v>
                </c:pt>
                <c:pt idx="156">
                  <c:v>#N/A</c:v>
                </c:pt>
                <c:pt idx="157">
                  <c:v>#N/A</c:v>
                </c:pt>
                <c:pt idx="158">
                  <c:v>#N/A</c:v>
                </c:pt>
              </c:numCache>
            </c:numRef>
          </c:yVal>
          <c:smooth val="0"/>
          <c:extLst>
            <c:ext xmlns:c16="http://schemas.microsoft.com/office/drawing/2014/chart" uri="{C3380CC4-5D6E-409C-BE32-E72D297353CC}">
              <c16:uniqueId val="{0000000F-250F-4EED-86B2-CCE3CBC2C123}"/>
            </c:ext>
          </c:extLst>
        </c:ser>
        <c:ser>
          <c:idx val="5"/>
          <c:order val="15"/>
          <c:tx>
            <c:strRef>
              <c:f>Calculations!$S$41</c:f>
              <c:strCache>
                <c:ptCount val="1"/>
                <c:pt idx="0">
                  <c:v>Highest BQ parametric roll risk***</c:v>
                </c:pt>
              </c:strCache>
            </c:strRef>
          </c:tx>
          <c:spPr>
            <a:ln w="25400" cap="rnd">
              <a:noFill/>
              <a:round/>
            </a:ln>
            <a:effectLst/>
          </c:spPr>
          <c:marker>
            <c:symbol val="diamond"/>
            <c:size val="14"/>
            <c:spPr>
              <a:solidFill>
                <a:srgbClr val="FFFF00"/>
              </a:solidFill>
              <a:ln w="25400">
                <a:solidFill>
                  <a:schemeClr val="tx1"/>
                </a:solidFill>
              </a:ln>
              <a:effectLst/>
            </c:spPr>
          </c:marker>
          <c:xVal>
            <c:numRef>
              <c:f>Calculations!$T$43:$T$201</c:f>
              <c:numCache>
                <c:formatCode>General</c:formatCode>
                <c:ptCount val="159"/>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#N/A</c:v>
                </c:pt>
                <c:pt idx="103">
                  <c:v>#N/A</c:v>
                </c:pt>
                <c:pt idx="104">
                  <c:v>#N/A</c:v>
                </c:pt>
                <c:pt idx="105">
                  <c:v>#N/A</c:v>
                </c:pt>
                <c:pt idx="106">
                  <c:v>#N/A</c:v>
                </c:pt>
                <c:pt idx="107">
                  <c:v>#N/A</c:v>
                </c:pt>
                <c:pt idx="108">
                  <c:v>#N/A</c:v>
                </c:pt>
                <c:pt idx="109">
                  <c:v>#N/A</c:v>
                </c:pt>
                <c:pt idx="110">
                  <c:v>#N/A</c:v>
                </c:pt>
                <c:pt idx="111">
                  <c:v>#N/A</c:v>
                </c:pt>
                <c:pt idx="112">
                  <c:v>#N/A</c:v>
                </c:pt>
                <c:pt idx="113">
                  <c:v>#N/A</c:v>
                </c:pt>
                <c:pt idx="114">
                  <c:v>#N/A</c:v>
                </c:pt>
                <c:pt idx="115">
                  <c:v>#N/A</c:v>
                </c:pt>
                <c:pt idx="116">
                  <c:v>#N/A</c:v>
                </c:pt>
                <c:pt idx="117">
                  <c:v>#N/A</c:v>
                </c:pt>
                <c:pt idx="118">
                  <c:v>#N/A</c:v>
                </c:pt>
                <c:pt idx="119">
                  <c:v>#N/A</c:v>
                </c:pt>
                <c:pt idx="120">
                  <c:v>#N/A</c:v>
                </c:pt>
                <c:pt idx="121">
                  <c:v>#N/A</c:v>
                </c:pt>
                <c:pt idx="122">
                  <c:v>#N/A</c:v>
                </c:pt>
                <c:pt idx="123">
                  <c:v>#N/A</c:v>
                </c:pt>
                <c:pt idx="124">
                  <c:v>#N/A</c:v>
                </c:pt>
                <c:pt idx="125">
                  <c:v>#N/A</c:v>
                </c:pt>
                <c:pt idx="126">
                  <c:v>#N/A</c:v>
                </c:pt>
                <c:pt idx="127">
                  <c:v>#N/A</c:v>
                </c:pt>
                <c:pt idx="128">
                  <c:v>#N/A</c:v>
                </c:pt>
                <c:pt idx="129">
                  <c:v>#N/A</c:v>
                </c:pt>
                <c:pt idx="130">
                  <c:v>#N/A</c:v>
                </c:pt>
                <c:pt idx="131">
                  <c:v>#N/A</c:v>
                </c:pt>
                <c:pt idx="132">
                  <c:v>#N/A</c:v>
                </c:pt>
                <c:pt idx="133">
                  <c:v>#N/A</c:v>
                </c:pt>
                <c:pt idx="134">
                  <c:v>#N/A</c:v>
                </c:pt>
                <c:pt idx="135">
                  <c:v>#N/A</c:v>
                </c:pt>
                <c:pt idx="136">
                  <c:v>#N/A</c:v>
                </c:pt>
                <c:pt idx="137">
                  <c:v>#N/A</c:v>
                </c:pt>
                <c:pt idx="138">
                  <c:v>#N/A</c:v>
                </c:pt>
                <c:pt idx="139">
                  <c:v>#N/A</c:v>
                </c:pt>
                <c:pt idx="140">
                  <c:v>#N/A</c:v>
                </c:pt>
                <c:pt idx="141">
                  <c:v>#N/A</c:v>
                </c:pt>
                <c:pt idx="142">
                  <c:v>#N/A</c:v>
                </c:pt>
                <c:pt idx="143">
                  <c:v>#N/A</c:v>
                </c:pt>
                <c:pt idx="144">
                  <c:v>#N/A</c:v>
                </c:pt>
                <c:pt idx="145">
                  <c:v>#N/A</c:v>
                </c:pt>
                <c:pt idx="146">
                  <c:v>#N/A</c:v>
                </c:pt>
                <c:pt idx="147">
                  <c:v>#N/A</c:v>
                </c:pt>
                <c:pt idx="148">
                  <c:v>#N/A</c:v>
                </c:pt>
                <c:pt idx="149">
                  <c:v>#N/A</c:v>
                </c:pt>
                <c:pt idx="150">
                  <c:v>#N/A</c:v>
                </c:pt>
                <c:pt idx="151">
                  <c:v>#N/A</c:v>
                </c:pt>
                <c:pt idx="152">
                  <c:v>#N/A</c:v>
                </c:pt>
                <c:pt idx="153">
                  <c:v>#N/A</c:v>
                </c:pt>
                <c:pt idx="154">
                  <c:v>#N/A</c:v>
                </c:pt>
                <c:pt idx="155">
                  <c:v>#N/A</c:v>
                </c:pt>
                <c:pt idx="156">
                  <c:v>#N/A</c:v>
                </c:pt>
                <c:pt idx="157">
                  <c:v>#N/A</c:v>
                </c:pt>
                <c:pt idx="158">
                  <c:v>#N/A</c:v>
                </c:pt>
              </c:numCache>
            </c:numRef>
          </c:xVal>
          <c:yVal>
            <c:numRef>
              <c:f>Calculations!$U$43:$U$201</c:f>
              <c:numCache>
                <c:formatCode>General</c:formatCode>
                <c:ptCount val="159"/>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#N/A</c:v>
                </c:pt>
                <c:pt idx="103">
                  <c:v>#N/A</c:v>
                </c:pt>
                <c:pt idx="104">
                  <c:v>#N/A</c:v>
                </c:pt>
                <c:pt idx="105">
                  <c:v>#N/A</c:v>
                </c:pt>
                <c:pt idx="106">
                  <c:v>#N/A</c:v>
                </c:pt>
                <c:pt idx="107">
                  <c:v>#N/A</c:v>
                </c:pt>
                <c:pt idx="108">
                  <c:v>#N/A</c:v>
                </c:pt>
                <c:pt idx="109">
                  <c:v>#N/A</c:v>
                </c:pt>
                <c:pt idx="110">
                  <c:v>#N/A</c:v>
                </c:pt>
                <c:pt idx="111">
                  <c:v>#N/A</c:v>
                </c:pt>
                <c:pt idx="112">
                  <c:v>#N/A</c:v>
                </c:pt>
                <c:pt idx="113">
                  <c:v>#N/A</c:v>
                </c:pt>
                <c:pt idx="114">
                  <c:v>#N/A</c:v>
                </c:pt>
                <c:pt idx="115">
                  <c:v>#N/A</c:v>
                </c:pt>
                <c:pt idx="116">
                  <c:v>#N/A</c:v>
                </c:pt>
                <c:pt idx="117">
                  <c:v>#N/A</c:v>
                </c:pt>
                <c:pt idx="118">
                  <c:v>#N/A</c:v>
                </c:pt>
                <c:pt idx="119">
                  <c:v>#N/A</c:v>
                </c:pt>
                <c:pt idx="120">
                  <c:v>#N/A</c:v>
                </c:pt>
                <c:pt idx="121">
                  <c:v>#N/A</c:v>
                </c:pt>
                <c:pt idx="122">
                  <c:v>#N/A</c:v>
                </c:pt>
                <c:pt idx="123">
                  <c:v>#N/A</c:v>
                </c:pt>
                <c:pt idx="124">
                  <c:v>#N/A</c:v>
                </c:pt>
                <c:pt idx="125">
                  <c:v>#N/A</c:v>
                </c:pt>
                <c:pt idx="126">
                  <c:v>#N/A</c:v>
                </c:pt>
                <c:pt idx="127">
                  <c:v>#N/A</c:v>
                </c:pt>
                <c:pt idx="128">
                  <c:v>#N/A</c:v>
                </c:pt>
                <c:pt idx="129">
                  <c:v>#N/A</c:v>
                </c:pt>
                <c:pt idx="130">
                  <c:v>#N/A</c:v>
                </c:pt>
                <c:pt idx="131">
                  <c:v>#N/A</c:v>
                </c:pt>
                <c:pt idx="132">
                  <c:v>#N/A</c:v>
                </c:pt>
                <c:pt idx="133">
                  <c:v>#N/A</c:v>
                </c:pt>
                <c:pt idx="134">
                  <c:v>#N/A</c:v>
                </c:pt>
                <c:pt idx="135">
                  <c:v>#N/A</c:v>
                </c:pt>
                <c:pt idx="136">
                  <c:v>#N/A</c:v>
                </c:pt>
                <c:pt idx="137">
                  <c:v>#N/A</c:v>
                </c:pt>
                <c:pt idx="138">
                  <c:v>#N/A</c:v>
                </c:pt>
                <c:pt idx="139">
                  <c:v>#N/A</c:v>
                </c:pt>
                <c:pt idx="140">
                  <c:v>#N/A</c:v>
                </c:pt>
                <c:pt idx="141">
                  <c:v>#N/A</c:v>
                </c:pt>
                <c:pt idx="142">
                  <c:v>#N/A</c:v>
                </c:pt>
                <c:pt idx="143">
                  <c:v>#N/A</c:v>
                </c:pt>
                <c:pt idx="144">
                  <c:v>#N/A</c:v>
                </c:pt>
                <c:pt idx="145">
                  <c:v>#N/A</c:v>
                </c:pt>
                <c:pt idx="146">
                  <c:v>#N/A</c:v>
                </c:pt>
                <c:pt idx="147">
                  <c:v>#N/A</c:v>
                </c:pt>
                <c:pt idx="148">
                  <c:v>#N/A</c:v>
                </c:pt>
                <c:pt idx="149">
                  <c:v>#N/A</c:v>
                </c:pt>
                <c:pt idx="150">
                  <c:v>#N/A</c:v>
                </c:pt>
                <c:pt idx="151">
                  <c:v>#N/A</c:v>
                </c:pt>
                <c:pt idx="152">
                  <c:v>#N/A</c:v>
                </c:pt>
                <c:pt idx="153">
                  <c:v>#N/A</c:v>
                </c:pt>
                <c:pt idx="154">
                  <c:v>#N/A</c:v>
                </c:pt>
                <c:pt idx="155">
                  <c:v>#N/A</c:v>
                </c:pt>
                <c:pt idx="156">
                  <c:v>#N/A</c:v>
                </c:pt>
                <c:pt idx="157">
                  <c:v>#N/A</c:v>
                </c:pt>
                <c:pt idx="158">
                  <c:v>#N/A</c:v>
                </c:pt>
              </c:numCache>
            </c:numRef>
          </c:yVal>
          <c:smooth val="0"/>
          <c:extLst>
            <c:ext xmlns:c16="http://schemas.microsoft.com/office/drawing/2014/chart" uri="{C3380CC4-5D6E-409C-BE32-E72D297353CC}">
              <c16:uniqueId val="{00000010-250F-4EED-86B2-CCE3CBC2C123}"/>
            </c:ext>
          </c:extLst>
        </c:ser>
        <c:ser>
          <c:idx val="6"/>
          <c:order val="16"/>
          <c:tx>
            <c:strRef>
              <c:f>Overview!$D$24</c:f>
              <c:strCache>
                <c:ptCount val="1"/>
                <c:pt idx="0">
                  <c:v>Within risk area, resonant roll </c:v>
                </c:pt>
              </c:strCache>
            </c:strRef>
          </c:tx>
          <c:spPr>
            <a:ln w="19050" cap="rnd">
              <a:noFill/>
              <a:round/>
            </a:ln>
            <a:effectLst/>
          </c:spPr>
          <c:marker>
            <c:symbol val="triangle"/>
            <c:size val="14"/>
            <c:spPr>
              <a:solidFill>
                <a:schemeClr val="accent2"/>
              </a:solidFill>
              <a:ln w="25400">
                <a:solidFill>
                  <a:schemeClr val="tx1"/>
                </a:solidFill>
              </a:ln>
              <a:effectLst/>
            </c:spPr>
          </c:marker>
          <c:dLbls>
            <c:spPr>
              <a:solidFill>
                <a:schemeClr val="bg1"/>
              </a:solidFill>
              <a:ln>
                <a:solidFill>
                  <a:schemeClr val="tx1"/>
                </a:solidFill>
              </a:ln>
              <a:effectLst/>
            </c:spPr>
            <c:txPr>
              <a:bodyPr rot="0" spcFirstLastPara="1" vertOverflow="ellipsis" vert="horz" wrap="square" lIns="38100" tIns="19050" rIns="38100" bIns="19050" anchor="ctr" anchorCtr="1">
                <a:spAutoFit/>
              </a:bodyPr>
              <a:lstStyle/>
              <a:p>
                <a:pPr>
                  <a:defRPr sz="105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Overview!$B$24</c:f>
              <c:numCache>
                <c:formatCode>General</c:formatCode>
                <c:ptCount val="1"/>
                <c:pt idx="0">
                  <c:v>#N/A</c:v>
                </c:pt>
              </c:numCache>
            </c:numRef>
          </c:xVal>
          <c:yVal>
            <c:numRef>
              <c:f>Overview!$C$24</c:f>
              <c:numCache>
                <c:formatCode>General</c:formatCode>
                <c:ptCount val="1"/>
                <c:pt idx="0">
                  <c:v>#N/A</c:v>
                </c:pt>
              </c:numCache>
            </c:numRef>
          </c:yVal>
          <c:smooth val="0"/>
          <c:extLst>
            <c:ext xmlns:c16="http://schemas.microsoft.com/office/drawing/2014/chart" uri="{C3380CC4-5D6E-409C-BE32-E72D297353CC}">
              <c16:uniqueId val="{00000001-2E4F-4F37-8C05-DE89C0A19C94}"/>
            </c:ext>
          </c:extLst>
        </c:ser>
        <c:dLbls>
          <c:showLegendKey val="0"/>
          <c:showVal val="0"/>
          <c:showCatName val="0"/>
          <c:showSerName val="0"/>
          <c:showPercent val="0"/>
          <c:showBubbleSize val="0"/>
        </c:dLbls>
        <c:axId val="535943176"/>
        <c:axId val="535938256"/>
      </c:scatterChart>
      <c:valAx>
        <c:axId val="535943176"/>
        <c:scaling>
          <c:orientation val="minMax"/>
          <c:max val="25"/>
          <c:min val="0"/>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r>
                  <a:rPr lang="en-GB"/>
                  <a:t>Ship speed in [knots]</a:t>
                </a:r>
              </a:p>
            </c:rich>
          </c:tx>
          <c:overlay val="0"/>
          <c:spPr>
            <a:noFill/>
            <a:ln>
              <a:noFill/>
            </a:ln>
            <a:effectLst/>
          </c:spPr>
          <c:txPr>
            <a:bodyPr rot="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en-US"/>
            </a:p>
          </c:txPr>
        </c:title>
        <c:numFmt formatCode="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en-US"/>
          </a:p>
        </c:txPr>
        <c:crossAx val="535938256"/>
        <c:crosses val="max"/>
        <c:crossBetween val="midCat"/>
      </c:valAx>
      <c:valAx>
        <c:axId val="535938256"/>
        <c:scaling>
          <c:orientation val="maxMin"/>
          <c:max val="180"/>
          <c:min val="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r>
                  <a:rPr lang="en-GB"/>
                  <a:t>Wave heading in [deg]</a:t>
                </a:r>
              </a:p>
            </c:rich>
          </c:tx>
          <c:layout>
            <c:manualLayout>
              <c:xMode val="edge"/>
              <c:yMode val="edge"/>
              <c:x val="8.1282700756908563E-3"/>
              <c:y val="0.26920963712068247"/>
            </c:manualLayout>
          </c:layout>
          <c:overlay val="0"/>
          <c:spPr>
            <a:noFill/>
            <a:ln>
              <a:noFill/>
            </a:ln>
            <a:effectLst/>
          </c:spPr>
          <c:txPr>
            <a:bodyPr rot="-540000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en-US"/>
            </a:p>
          </c:txPr>
        </c:title>
        <c:numFmt formatCode="0" sourceLinked="1"/>
        <c:majorTickMark val="none"/>
        <c:minorTickMark val="cross"/>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en-US"/>
          </a:p>
        </c:txPr>
        <c:crossAx val="535943176"/>
        <c:crosses val="autoZero"/>
        <c:crossBetween val="midCat"/>
        <c:majorUnit val="15"/>
        <c:minorUnit val="5"/>
      </c:valAx>
      <c:spPr>
        <a:noFill/>
        <a:ln>
          <a:noFill/>
        </a:ln>
        <a:effectLst/>
      </c:spPr>
    </c:plotArea>
    <c:legend>
      <c:legendPos val="b"/>
      <c:legendEntry>
        <c:idx val="0"/>
        <c:delete val="1"/>
      </c:legendEntry>
      <c:legendEntry>
        <c:idx val="1"/>
        <c:delete val="1"/>
      </c:legendEntry>
      <c:legendEntry>
        <c:idx val="2"/>
        <c:delete val="1"/>
      </c:legendEntry>
      <c:legendEntry>
        <c:idx val="3"/>
        <c:delete val="1"/>
      </c:legendEntry>
      <c:legendEntry>
        <c:idx val="4"/>
        <c:delete val="1"/>
      </c:legendEntry>
      <c:legendEntry>
        <c:idx val="5"/>
        <c:delete val="1"/>
      </c:legendEntry>
      <c:legendEntry>
        <c:idx val="6"/>
        <c:delete val="1"/>
      </c:legendEntry>
      <c:legendEntry>
        <c:idx val="10"/>
        <c:delete val="1"/>
      </c:legendEntry>
      <c:legendEntry>
        <c:idx val="11"/>
        <c:delete val="1"/>
      </c:legendEntry>
      <c:legendEntry>
        <c:idx val="15"/>
        <c:delete val="1"/>
      </c:legendEntry>
      <c:legendEntry>
        <c:idx val="16"/>
        <c:delete val="1"/>
      </c:legendEntry>
      <c:layout>
        <c:manualLayout>
          <c:xMode val="edge"/>
          <c:yMode val="edge"/>
          <c:x val="0.11214460238284647"/>
          <c:y val="0.83461484546081399"/>
          <c:w val="0.79767033253074771"/>
          <c:h val="0.16538516886420718"/>
        </c:manualLayout>
      </c:layout>
      <c:overlay val="1"/>
      <c:spPr>
        <a:noFill/>
        <a:ln>
          <a:noFill/>
        </a:ln>
        <a:effectLst/>
      </c:spPr>
      <c:txPr>
        <a:bodyPr rot="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noFill/>
      <a:round/>
    </a:ln>
    <a:effectLst/>
  </c:spPr>
  <c:txPr>
    <a:bodyPr/>
    <a:lstStyle/>
    <a:p>
      <a:pPr>
        <a:defRPr sz="1050"/>
      </a:pPr>
      <a:endParaRPr lang="en-US"/>
    </a:p>
  </c:txPr>
  <c:printSettings>
    <c:headerFooter/>
    <c:pageMargins b="0.75" l="0.7" r="0.7" t="0.75" header="0.3" footer="0.3"/>
    <c:pageSetup/>
  </c:printSettings>
  <c:userShapes r:id="rId3"/>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2.xml"/><Relationship Id="rId2" Type="http://schemas.openxmlformats.org/officeDocument/2006/relationships/chart" Target="../charts/chart1.xml"/><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chart" Target="../charts/chart4.xml"/><Relationship Id="rId2" Type="http://schemas.openxmlformats.org/officeDocument/2006/relationships/chart" Target="../charts/chart3.xml"/><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3" Type="http://schemas.openxmlformats.org/officeDocument/2006/relationships/chart" Target="../charts/chart8.xml"/><Relationship Id="rId2" Type="http://schemas.openxmlformats.org/officeDocument/2006/relationships/chart" Target="../charts/chart7.xml"/><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6</xdr:col>
      <xdr:colOff>596177</xdr:colOff>
      <xdr:row>1</xdr:row>
      <xdr:rowOff>61138</xdr:rowOff>
    </xdr:from>
    <xdr:to>
      <xdr:col>9</xdr:col>
      <xdr:colOff>596177</xdr:colOff>
      <xdr:row>5</xdr:row>
      <xdr:rowOff>149926</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clrChange>
            <a:clrFrom>
              <a:srgbClr val="000000">
                <a:alpha val="0"/>
              </a:srgbClr>
            </a:clrFrom>
            <a:clrTo>
              <a:srgbClr val="000000">
                <a:alpha val="0"/>
              </a:srgbClr>
            </a:clrTo>
          </a:clrChange>
          <a:extLst>
            <a:ext uri="{28A0092B-C50C-407E-A947-70E740481C1C}">
              <a14:useLocalDpi xmlns:a14="http://schemas.microsoft.com/office/drawing/2010/main" val="0"/>
            </a:ext>
          </a:extLst>
        </a:blip>
        <a:stretch>
          <a:fillRect/>
        </a:stretch>
      </xdr:blipFill>
      <xdr:spPr>
        <a:xfrm>
          <a:off x="4244252" y="251638"/>
          <a:ext cx="1828800" cy="850788"/>
        </a:xfrm>
        <a:prstGeom prst="rect">
          <a:avLst/>
        </a:prstGeom>
        <a:solidFill>
          <a:schemeClr val="bg2">
            <a:lumMod val="25000"/>
          </a:schemeClr>
        </a:solidFill>
      </xdr:spPr>
    </xdr:pic>
    <xdr:clientData/>
  </xdr:twoCellAnchor>
  <xdr:twoCellAnchor>
    <xdr:from>
      <xdr:col>6</xdr:col>
      <xdr:colOff>333375</xdr:colOff>
      <xdr:row>7</xdr:row>
      <xdr:rowOff>0</xdr:rowOff>
    </xdr:from>
    <xdr:to>
      <xdr:col>9</xdr:col>
      <xdr:colOff>533400</xdr:colOff>
      <xdr:row>16</xdr:row>
      <xdr:rowOff>57150</xdr:rowOff>
    </xdr:to>
    <xdr:grpSp>
      <xdr:nvGrpSpPr>
        <xdr:cNvPr id="3" name="Group 2">
          <a:extLst>
            <a:ext uri="{FF2B5EF4-FFF2-40B4-BE49-F238E27FC236}">
              <a16:creationId xmlns:a16="http://schemas.microsoft.com/office/drawing/2014/main" id="{00000000-0008-0000-0000-000003000000}"/>
            </a:ext>
          </a:extLst>
        </xdr:cNvPr>
        <xdr:cNvGrpSpPr/>
      </xdr:nvGrpSpPr>
      <xdr:grpSpPr>
        <a:xfrm>
          <a:off x="3981450" y="1333500"/>
          <a:ext cx="2028825" cy="1771650"/>
          <a:chOff x="4025347" y="1642241"/>
          <a:chExt cx="1372365" cy="1149569"/>
        </a:xfrm>
      </xdr:grpSpPr>
      <xdr:graphicFrame macro="">
        <xdr:nvGraphicFramePr>
          <xdr:cNvPr id="4" name="Chart 3">
            <a:extLst>
              <a:ext uri="{FF2B5EF4-FFF2-40B4-BE49-F238E27FC236}">
                <a16:creationId xmlns:a16="http://schemas.microsoft.com/office/drawing/2014/main" id="{00000000-0008-0000-0000-000004000000}"/>
              </a:ext>
            </a:extLst>
          </xdr:cNvPr>
          <xdr:cNvGraphicFramePr>
            <a:graphicFrameLocks/>
          </xdr:cNvGraphicFramePr>
        </xdr:nvGraphicFramePr>
        <xdr:xfrm>
          <a:off x="4025347" y="1642241"/>
          <a:ext cx="1372365" cy="1149569"/>
        </xdr:xfrm>
        <a:graphic>
          <a:graphicData uri="http://schemas.openxmlformats.org/drawingml/2006/chart">
            <c:chart xmlns:c="http://schemas.openxmlformats.org/drawingml/2006/chart" xmlns:r="http://schemas.openxmlformats.org/officeDocument/2006/relationships" r:id="rId2"/>
          </a:graphicData>
        </a:graphic>
      </xdr:graphicFrame>
      <xdr:sp macro="" textlink="">
        <xdr:nvSpPr>
          <xdr:cNvPr id="5" name="Oval 4">
            <a:extLst>
              <a:ext uri="{FF2B5EF4-FFF2-40B4-BE49-F238E27FC236}">
                <a16:creationId xmlns:a16="http://schemas.microsoft.com/office/drawing/2014/main" id="{00000000-0008-0000-0000-000005000000}"/>
              </a:ext>
            </a:extLst>
          </xdr:cNvPr>
          <xdr:cNvSpPr/>
        </xdr:nvSpPr>
        <xdr:spPr>
          <a:xfrm>
            <a:off x="4197449" y="1758768"/>
            <a:ext cx="912921" cy="861976"/>
          </a:xfrm>
          <a:prstGeom prst="ellipse">
            <a:avLst/>
          </a:prstGeom>
          <a:noFill/>
          <a:ln w="31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GB" sz="1100">
              <a:solidFill>
                <a:schemeClr val="bg1"/>
              </a:solidFill>
            </a:endParaRPr>
          </a:p>
        </xdr:txBody>
      </xdr:sp>
    </xdr:grpSp>
    <xdr:clientData/>
  </xdr:twoCellAnchor>
  <xdr:twoCellAnchor>
    <xdr:from>
      <xdr:col>0</xdr:col>
      <xdr:colOff>0</xdr:colOff>
      <xdr:row>20</xdr:row>
      <xdr:rowOff>66675</xdr:rowOff>
    </xdr:from>
    <xdr:to>
      <xdr:col>9</xdr:col>
      <xdr:colOff>38100</xdr:colOff>
      <xdr:row>47</xdr:row>
      <xdr:rowOff>104775</xdr:rowOff>
    </xdr:to>
    <xdr:graphicFrame macro="">
      <xdr:nvGraphicFramePr>
        <xdr:cNvPr id="6" name="Chart 5">
          <a:extLst>
            <a:ext uri="{FF2B5EF4-FFF2-40B4-BE49-F238E27FC236}">
              <a16:creationId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2.xml><?xml version="1.0" encoding="utf-8"?>
<c:userShapes xmlns:c="http://schemas.openxmlformats.org/drawingml/2006/chart">
  <cdr:relSizeAnchor xmlns:cdr="http://schemas.openxmlformats.org/drawingml/2006/chartDrawing">
    <cdr:from>
      <cdr:x>0.42047</cdr:x>
      <cdr:y>0.33019</cdr:y>
    </cdr:from>
    <cdr:to>
      <cdr:x>0.47208</cdr:x>
      <cdr:y>0.51317</cdr:y>
    </cdr:to>
    <cdr:sp macro="" textlink="">
      <cdr:nvSpPr>
        <cdr:cNvPr id="2" name="Flowchart: Delay 1">
          <a:extLst xmlns:a="http://schemas.openxmlformats.org/drawingml/2006/main">
            <a:ext uri="{FF2B5EF4-FFF2-40B4-BE49-F238E27FC236}">
              <a16:creationId xmlns:a16="http://schemas.microsoft.com/office/drawing/2014/main" id="{00000000-0008-0000-0000-000007000000}"/>
            </a:ext>
          </a:extLst>
        </cdr:cNvPr>
        <cdr:cNvSpPr/>
      </cdr:nvSpPr>
      <cdr:spPr>
        <a:xfrm xmlns:a="http://schemas.openxmlformats.org/drawingml/2006/main" rot="16200000">
          <a:off x="1982223" y="2042949"/>
          <a:ext cx="948123" cy="284059"/>
        </a:xfrm>
        <a:prstGeom xmlns:a="http://schemas.openxmlformats.org/drawingml/2006/main" prst="flowChartDelay">
          <a:avLst/>
        </a:prstGeom>
        <a:solidFill xmlns:a="http://schemas.openxmlformats.org/drawingml/2006/main">
          <a:schemeClr val="bg2">
            <a:lumMod val="50000"/>
            <a:alpha val="50000"/>
          </a:schemeClr>
        </a:solidFill>
        <a:ln xmlns:a="http://schemas.openxmlformats.org/drawingml/2006/main">
          <a:no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tlCol="0" anchor="t"/>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l"/>
          <a:endParaRPr lang="en-GB" sz="1100">
            <a:solidFill>
              <a:schemeClr val="bg1"/>
            </a:solidFill>
          </a:endParaRPr>
        </a:p>
      </cdr:txBody>
    </cdr:sp>
  </cdr:relSizeAnchor>
</c:userShapes>
</file>

<file path=xl/drawings/drawing3.xml><?xml version="1.0" encoding="utf-8"?>
<xdr:wsDr xmlns:xdr="http://schemas.openxmlformats.org/drawingml/2006/spreadsheetDrawing" xmlns:a="http://schemas.openxmlformats.org/drawingml/2006/main">
  <xdr:twoCellAnchor editAs="oneCell">
    <xdr:from>
      <xdr:col>6</xdr:col>
      <xdr:colOff>596177</xdr:colOff>
      <xdr:row>1</xdr:row>
      <xdr:rowOff>61138</xdr:rowOff>
    </xdr:from>
    <xdr:to>
      <xdr:col>9</xdr:col>
      <xdr:colOff>596177</xdr:colOff>
      <xdr:row>5</xdr:row>
      <xdr:rowOff>149926</xdr:rowOff>
    </xdr:to>
    <xdr:pic>
      <xdr:nvPicPr>
        <xdr:cNvPr id="3" name="Picture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244252" y="251638"/>
          <a:ext cx="1828800" cy="850788"/>
        </a:xfrm>
        <a:prstGeom prst="rect">
          <a:avLst/>
        </a:prstGeom>
        <a:solidFill>
          <a:sysClr val="window" lastClr="FFFFFF"/>
        </a:solidFill>
      </xdr:spPr>
    </xdr:pic>
    <xdr:clientData/>
  </xdr:twoCellAnchor>
  <xdr:twoCellAnchor>
    <xdr:from>
      <xdr:col>6</xdr:col>
      <xdr:colOff>333375</xdr:colOff>
      <xdr:row>7</xdr:row>
      <xdr:rowOff>0</xdr:rowOff>
    </xdr:from>
    <xdr:to>
      <xdr:col>9</xdr:col>
      <xdr:colOff>533400</xdr:colOff>
      <xdr:row>16</xdr:row>
      <xdr:rowOff>57150</xdr:rowOff>
    </xdr:to>
    <xdr:grpSp>
      <xdr:nvGrpSpPr>
        <xdr:cNvPr id="4" name="Group 3">
          <a:extLst>
            <a:ext uri="{FF2B5EF4-FFF2-40B4-BE49-F238E27FC236}">
              <a16:creationId xmlns:a16="http://schemas.microsoft.com/office/drawing/2014/main" id="{00000000-0008-0000-0100-000004000000}"/>
            </a:ext>
          </a:extLst>
        </xdr:cNvPr>
        <xdr:cNvGrpSpPr/>
      </xdr:nvGrpSpPr>
      <xdr:grpSpPr>
        <a:xfrm>
          <a:off x="3981450" y="1333500"/>
          <a:ext cx="2028825" cy="1771650"/>
          <a:chOff x="4025347" y="1642241"/>
          <a:chExt cx="1372365" cy="1149569"/>
        </a:xfrm>
      </xdr:grpSpPr>
      <xdr:graphicFrame macro="">
        <xdr:nvGraphicFramePr>
          <xdr:cNvPr id="5" name="Chart 4">
            <a:extLst>
              <a:ext uri="{FF2B5EF4-FFF2-40B4-BE49-F238E27FC236}">
                <a16:creationId xmlns:a16="http://schemas.microsoft.com/office/drawing/2014/main" id="{00000000-0008-0000-0100-000005000000}"/>
              </a:ext>
            </a:extLst>
          </xdr:cNvPr>
          <xdr:cNvGraphicFramePr>
            <a:graphicFrameLocks/>
          </xdr:cNvGraphicFramePr>
        </xdr:nvGraphicFramePr>
        <xdr:xfrm>
          <a:off x="4025347" y="1642241"/>
          <a:ext cx="1372365" cy="1149569"/>
        </xdr:xfrm>
        <a:graphic>
          <a:graphicData uri="http://schemas.openxmlformats.org/drawingml/2006/chart">
            <c:chart xmlns:c="http://schemas.openxmlformats.org/drawingml/2006/chart" xmlns:r="http://schemas.openxmlformats.org/officeDocument/2006/relationships" r:id="rId2"/>
          </a:graphicData>
        </a:graphic>
      </xdr:graphicFrame>
      <xdr:sp macro="" textlink="">
        <xdr:nvSpPr>
          <xdr:cNvPr id="6" name="Oval 5">
            <a:extLst>
              <a:ext uri="{FF2B5EF4-FFF2-40B4-BE49-F238E27FC236}">
                <a16:creationId xmlns:a16="http://schemas.microsoft.com/office/drawing/2014/main" id="{00000000-0008-0000-0100-000006000000}"/>
              </a:ext>
            </a:extLst>
          </xdr:cNvPr>
          <xdr:cNvSpPr/>
        </xdr:nvSpPr>
        <xdr:spPr>
          <a:xfrm>
            <a:off x="4197449" y="1758768"/>
            <a:ext cx="912921" cy="861976"/>
          </a:xfrm>
          <a:prstGeom prst="ellipse">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GB" sz="1100"/>
          </a:p>
        </xdr:txBody>
      </xdr:sp>
    </xdr:grpSp>
    <xdr:clientData/>
  </xdr:twoCellAnchor>
  <xdr:twoCellAnchor>
    <xdr:from>
      <xdr:col>0</xdr:col>
      <xdr:colOff>9525</xdr:colOff>
      <xdr:row>20</xdr:row>
      <xdr:rowOff>57150</xdr:rowOff>
    </xdr:from>
    <xdr:to>
      <xdr:col>9</xdr:col>
      <xdr:colOff>47625</xdr:colOff>
      <xdr:row>47</xdr:row>
      <xdr:rowOff>95250</xdr:rowOff>
    </xdr:to>
    <xdr:graphicFrame macro="">
      <xdr:nvGraphicFramePr>
        <xdr:cNvPr id="7" name="Chart 6">
          <a:extLst>
            <a:ext uri="{FF2B5EF4-FFF2-40B4-BE49-F238E27FC236}">
              <a16:creationId xmlns:a16="http://schemas.microsoft.com/office/drawing/2014/main" id="{00000000-0008-0000-01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4.xml><?xml version="1.0" encoding="utf-8"?>
<c:userShapes xmlns:c="http://schemas.openxmlformats.org/drawingml/2006/chart">
  <cdr:relSizeAnchor xmlns:cdr="http://schemas.openxmlformats.org/drawingml/2006/chartDrawing">
    <cdr:from>
      <cdr:x>0.41952</cdr:x>
      <cdr:y>0.3223</cdr:y>
    </cdr:from>
    <cdr:to>
      <cdr:x>0.47113</cdr:x>
      <cdr:y>0.50528</cdr:y>
    </cdr:to>
    <cdr:sp macro="" textlink="">
      <cdr:nvSpPr>
        <cdr:cNvPr id="2" name="Flowchart: Delay 1">
          <a:extLst xmlns:a="http://schemas.openxmlformats.org/drawingml/2006/main">
            <a:ext uri="{FF2B5EF4-FFF2-40B4-BE49-F238E27FC236}">
              <a16:creationId xmlns:a16="http://schemas.microsoft.com/office/drawing/2014/main" id="{00000000-0008-0000-0100-00000A000000}"/>
            </a:ext>
          </a:extLst>
        </cdr:cNvPr>
        <cdr:cNvSpPr/>
      </cdr:nvSpPr>
      <cdr:spPr>
        <a:xfrm xmlns:a="http://schemas.openxmlformats.org/drawingml/2006/main" rot="16200000">
          <a:off x="1979183" y="2001955"/>
          <a:ext cx="948123" cy="284314"/>
        </a:xfrm>
        <a:prstGeom xmlns:a="http://schemas.openxmlformats.org/drawingml/2006/main" prst="flowChartDelay">
          <a:avLst/>
        </a:prstGeom>
        <a:solidFill xmlns:a="http://schemas.openxmlformats.org/drawingml/2006/main">
          <a:schemeClr val="bg1">
            <a:lumMod val="50000"/>
            <a:alpha val="50000"/>
          </a:schemeClr>
        </a:solidFill>
        <a:ln xmlns:a="http://schemas.openxmlformats.org/drawingml/2006/main">
          <a:no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tlCol="0" anchor="t"/>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l"/>
          <a:endParaRPr lang="en-GB" sz="1100"/>
        </a:p>
      </cdr:txBody>
    </cdr:sp>
  </cdr:relSizeAnchor>
</c:userShapes>
</file>

<file path=xl/drawings/drawing5.xml><?xml version="1.0" encoding="utf-8"?>
<xdr:wsDr xmlns:xdr="http://schemas.openxmlformats.org/drawingml/2006/spreadsheetDrawing" xmlns:a="http://schemas.openxmlformats.org/drawingml/2006/main">
  <xdr:twoCellAnchor editAs="oneCell">
    <xdr:from>
      <xdr:col>6</xdr:col>
      <xdr:colOff>596177</xdr:colOff>
      <xdr:row>1</xdr:row>
      <xdr:rowOff>61138</xdr:rowOff>
    </xdr:from>
    <xdr:to>
      <xdr:col>9</xdr:col>
      <xdr:colOff>596177</xdr:colOff>
      <xdr:row>5</xdr:row>
      <xdr:rowOff>149926</xdr:rowOff>
    </xdr:to>
    <xdr:pic>
      <xdr:nvPicPr>
        <xdr:cNvPr id="3" name="Picture 2">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244252" y="251638"/>
          <a:ext cx="1828800" cy="850788"/>
        </a:xfrm>
        <a:prstGeom prst="rect">
          <a:avLst/>
        </a:prstGeom>
        <a:solidFill>
          <a:schemeClr val="bg2">
            <a:lumMod val="25000"/>
          </a:schemeClr>
        </a:solidFill>
      </xdr:spPr>
    </xdr:pic>
    <xdr:clientData/>
  </xdr:twoCellAnchor>
  <xdr:twoCellAnchor>
    <xdr:from>
      <xdr:col>6</xdr:col>
      <xdr:colOff>333375</xdr:colOff>
      <xdr:row>7</xdr:row>
      <xdr:rowOff>0</xdr:rowOff>
    </xdr:from>
    <xdr:to>
      <xdr:col>9</xdr:col>
      <xdr:colOff>533400</xdr:colOff>
      <xdr:row>16</xdr:row>
      <xdr:rowOff>57150</xdr:rowOff>
    </xdr:to>
    <xdr:grpSp>
      <xdr:nvGrpSpPr>
        <xdr:cNvPr id="4" name="Group 3">
          <a:extLst>
            <a:ext uri="{FF2B5EF4-FFF2-40B4-BE49-F238E27FC236}">
              <a16:creationId xmlns:a16="http://schemas.microsoft.com/office/drawing/2014/main" id="{00000000-0008-0000-0200-000004000000}"/>
            </a:ext>
          </a:extLst>
        </xdr:cNvPr>
        <xdr:cNvGrpSpPr/>
      </xdr:nvGrpSpPr>
      <xdr:grpSpPr>
        <a:xfrm>
          <a:off x="3981450" y="1333500"/>
          <a:ext cx="2028825" cy="1771650"/>
          <a:chOff x="4025347" y="1642241"/>
          <a:chExt cx="1372365" cy="1149569"/>
        </a:xfrm>
        <a:solidFill>
          <a:schemeClr val="bg2">
            <a:lumMod val="25000"/>
          </a:schemeClr>
        </a:solidFill>
      </xdr:grpSpPr>
      <xdr:graphicFrame macro="">
        <xdr:nvGraphicFramePr>
          <xdr:cNvPr id="5" name="Chart 4">
            <a:extLst>
              <a:ext uri="{FF2B5EF4-FFF2-40B4-BE49-F238E27FC236}">
                <a16:creationId xmlns:a16="http://schemas.microsoft.com/office/drawing/2014/main" id="{00000000-0008-0000-0200-000005000000}"/>
              </a:ext>
            </a:extLst>
          </xdr:cNvPr>
          <xdr:cNvGraphicFramePr>
            <a:graphicFrameLocks/>
          </xdr:cNvGraphicFramePr>
        </xdr:nvGraphicFramePr>
        <xdr:xfrm>
          <a:off x="4025347" y="1642241"/>
          <a:ext cx="1372365" cy="1149569"/>
        </xdr:xfrm>
        <a:graphic>
          <a:graphicData uri="http://schemas.openxmlformats.org/drawingml/2006/chart">
            <c:chart xmlns:c="http://schemas.openxmlformats.org/drawingml/2006/chart" xmlns:r="http://schemas.openxmlformats.org/officeDocument/2006/relationships" r:id="rId2"/>
          </a:graphicData>
        </a:graphic>
      </xdr:graphicFrame>
      <xdr:sp macro="" textlink="">
        <xdr:nvSpPr>
          <xdr:cNvPr id="6" name="Oval 5">
            <a:extLst>
              <a:ext uri="{FF2B5EF4-FFF2-40B4-BE49-F238E27FC236}">
                <a16:creationId xmlns:a16="http://schemas.microsoft.com/office/drawing/2014/main" id="{00000000-0008-0000-0200-000006000000}"/>
              </a:ext>
            </a:extLst>
          </xdr:cNvPr>
          <xdr:cNvSpPr/>
        </xdr:nvSpPr>
        <xdr:spPr>
          <a:xfrm>
            <a:off x="4197449" y="1758768"/>
            <a:ext cx="912921" cy="861976"/>
          </a:xfrm>
          <a:prstGeom prst="ellipse">
            <a:avLst/>
          </a:prstGeom>
          <a:noFill/>
          <a:ln w="31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GB" sz="1100"/>
          </a:p>
        </xdr:txBody>
      </xdr:sp>
    </xdr:grpSp>
    <xdr:clientData/>
  </xdr:twoCellAnchor>
  <xdr:twoCellAnchor>
    <xdr:from>
      <xdr:col>0</xdr:col>
      <xdr:colOff>0</xdr:colOff>
      <xdr:row>20</xdr:row>
      <xdr:rowOff>85725</xdr:rowOff>
    </xdr:from>
    <xdr:to>
      <xdr:col>11</xdr:col>
      <xdr:colOff>207601</xdr:colOff>
      <xdr:row>48</xdr:row>
      <xdr:rowOff>30645</xdr:rowOff>
    </xdr:to>
    <xdr:graphicFrame macro="">
      <xdr:nvGraphicFramePr>
        <xdr:cNvPr id="7" name="Chart 6">
          <a:extLst>
            <a:ext uri="{FF2B5EF4-FFF2-40B4-BE49-F238E27FC236}">
              <a16:creationId xmlns:a16="http://schemas.microsoft.com/office/drawing/2014/main" id="{00000000-0008-0000-02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6.xml><?xml version="1.0" encoding="utf-8"?>
<c:userShapes xmlns:c="http://schemas.openxmlformats.org/drawingml/2006/chart">
  <cdr:relSizeAnchor xmlns:cdr="http://schemas.openxmlformats.org/drawingml/2006/chartDrawing">
    <cdr:from>
      <cdr:x>0.03907</cdr:x>
      <cdr:y>0.35145</cdr:y>
    </cdr:from>
    <cdr:to>
      <cdr:x>0.16164</cdr:x>
      <cdr:y>0.39295</cdr:y>
    </cdr:to>
    <cdr:sp macro="" textlink="">
      <cdr:nvSpPr>
        <cdr:cNvPr id="5" name="TextBox 1"/>
        <cdr:cNvSpPr txBox="1"/>
      </cdr:nvSpPr>
      <cdr:spPr>
        <a:xfrm xmlns:a="http://schemas.openxmlformats.org/drawingml/2006/main">
          <a:off x="236227" y="1978427"/>
          <a:ext cx="741096" cy="233615"/>
        </a:xfrm>
        <a:prstGeom xmlns:a="http://schemas.openxmlformats.org/drawingml/2006/main" prst="rect">
          <a:avLst/>
        </a:prstGeom>
        <a:solidFill xmlns:a="http://schemas.openxmlformats.org/drawingml/2006/main">
          <a:schemeClr val="bg2">
            <a:lumMod val="25000"/>
          </a:schemeClr>
        </a:solidFill>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GB" sz="1050">
              <a:solidFill>
                <a:schemeClr val="bg1"/>
              </a:solidFill>
            </a:rPr>
            <a:t>beam seas</a:t>
          </a:r>
        </a:p>
      </cdr:txBody>
    </cdr:sp>
  </cdr:relSizeAnchor>
  <cdr:relSizeAnchor xmlns:cdr="http://schemas.openxmlformats.org/drawingml/2006/chartDrawing">
    <cdr:from>
      <cdr:x>0.01254</cdr:x>
      <cdr:y>0.69698</cdr:y>
    </cdr:from>
    <cdr:to>
      <cdr:x>0.1687</cdr:x>
      <cdr:y>0.73848</cdr:y>
    </cdr:to>
    <cdr:sp macro="" textlink="">
      <cdr:nvSpPr>
        <cdr:cNvPr id="6" name="TextBox 1"/>
        <cdr:cNvSpPr txBox="1"/>
      </cdr:nvSpPr>
      <cdr:spPr>
        <a:xfrm xmlns:a="http://schemas.openxmlformats.org/drawingml/2006/main">
          <a:off x="86043" y="3679290"/>
          <a:ext cx="1071866" cy="219075"/>
        </a:xfrm>
        <a:prstGeom xmlns:a="http://schemas.openxmlformats.org/drawingml/2006/main" prst="rect">
          <a:avLst/>
        </a:prstGeom>
        <a:solidFill xmlns:a="http://schemas.openxmlformats.org/drawingml/2006/main">
          <a:schemeClr val="bg2">
            <a:lumMod val="25000"/>
          </a:schemeClr>
        </a:solidFill>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GB" sz="1050">
              <a:solidFill>
                <a:schemeClr val="bg1"/>
              </a:solidFill>
            </a:rPr>
            <a:t>following seas</a:t>
          </a:r>
        </a:p>
      </cdr:txBody>
    </cdr:sp>
  </cdr:relSizeAnchor>
  <cdr:relSizeAnchor xmlns:cdr="http://schemas.openxmlformats.org/drawingml/2006/chartDrawing">
    <cdr:from>
      <cdr:x>0.05338</cdr:x>
      <cdr:y>0</cdr:y>
    </cdr:from>
    <cdr:to>
      <cdr:x>0.15971</cdr:x>
      <cdr:y>0.0415</cdr:y>
    </cdr:to>
    <cdr:sp macro="" textlink="">
      <cdr:nvSpPr>
        <cdr:cNvPr id="7" name="TextBox 1"/>
        <cdr:cNvSpPr txBox="1"/>
      </cdr:nvSpPr>
      <cdr:spPr>
        <a:xfrm xmlns:a="http://schemas.openxmlformats.org/drawingml/2006/main">
          <a:off x="321529" y="0"/>
          <a:ext cx="640496" cy="250011"/>
        </a:xfrm>
        <a:prstGeom xmlns:a="http://schemas.openxmlformats.org/drawingml/2006/main" prst="rect">
          <a:avLst/>
        </a:prstGeom>
        <a:solidFill xmlns:a="http://schemas.openxmlformats.org/drawingml/2006/main">
          <a:schemeClr val="bg2">
            <a:lumMod val="25000"/>
          </a:schemeClr>
        </a:solidFill>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GB" sz="1000">
              <a:solidFill>
                <a:schemeClr val="bg1"/>
              </a:solidFill>
            </a:rPr>
            <a:t>head seas</a:t>
          </a:r>
        </a:p>
      </cdr:txBody>
    </cdr:sp>
  </cdr:relSizeAnchor>
</c:userShapes>
</file>

<file path=xl/drawings/drawing7.xml><?xml version="1.0" encoding="utf-8"?>
<xdr:wsDr xmlns:xdr="http://schemas.openxmlformats.org/drawingml/2006/spreadsheetDrawing" xmlns:a="http://schemas.openxmlformats.org/drawingml/2006/main">
  <xdr:twoCellAnchor>
    <xdr:from>
      <xdr:col>10</xdr:col>
      <xdr:colOff>553693</xdr:colOff>
      <xdr:row>0</xdr:row>
      <xdr:rowOff>0</xdr:rowOff>
    </xdr:from>
    <xdr:to>
      <xdr:col>21</xdr:col>
      <xdr:colOff>89866</xdr:colOff>
      <xdr:row>23</xdr:row>
      <xdr:rowOff>165652</xdr:rowOff>
    </xdr:to>
    <xdr:sp macro="" textlink="">
      <xdr:nvSpPr>
        <xdr:cNvPr id="3" name="Rectangle 2">
          <a:extLst>
            <a:ext uri="{FF2B5EF4-FFF2-40B4-BE49-F238E27FC236}">
              <a16:creationId xmlns:a16="http://schemas.microsoft.com/office/drawing/2014/main" id="{00000000-0008-0000-0300-000003000000}"/>
            </a:ext>
          </a:extLst>
        </xdr:cNvPr>
        <xdr:cNvSpPr/>
      </xdr:nvSpPr>
      <xdr:spPr>
        <a:xfrm>
          <a:off x="6640168" y="0"/>
          <a:ext cx="6241773" cy="4547152"/>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GB" sz="1100"/>
            <a:t>sd</a:t>
          </a:r>
        </a:p>
      </xdr:txBody>
    </xdr:sp>
    <xdr:clientData/>
  </xdr:twoCellAnchor>
  <xdr:twoCellAnchor editAs="oneCell">
    <xdr:from>
      <xdr:col>6</xdr:col>
      <xdr:colOff>596177</xdr:colOff>
      <xdr:row>1</xdr:row>
      <xdr:rowOff>61138</xdr:rowOff>
    </xdr:from>
    <xdr:to>
      <xdr:col>9</xdr:col>
      <xdr:colOff>596177</xdr:colOff>
      <xdr:row>5</xdr:row>
      <xdr:rowOff>149926</xdr:rowOff>
    </xdr:to>
    <xdr:pic>
      <xdr:nvPicPr>
        <xdr:cNvPr id="2" name="Picture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244252" y="251638"/>
          <a:ext cx="1828800" cy="850788"/>
        </a:xfrm>
        <a:prstGeom prst="rect">
          <a:avLst/>
        </a:prstGeom>
        <a:solidFill>
          <a:sysClr val="window" lastClr="FFFFFF"/>
        </a:solidFill>
      </xdr:spPr>
    </xdr:pic>
    <xdr:clientData/>
  </xdr:twoCellAnchor>
  <xdr:twoCellAnchor>
    <xdr:from>
      <xdr:col>6</xdr:col>
      <xdr:colOff>333375</xdr:colOff>
      <xdr:row>7</xdr:row>
      <xdr:rowOff>0</xdr:rowOff>
    </xdr:from>
    <xdr:to>
      <xdr:col>9</xdr:col>
      <xdr:colOff>533400</xdr:colOff>
      <xdr:row>16</xdr:row>
      <xdr:rowOff>57150</xdr:rowOff>
    </xdr:to>
    <xdr:grpSp>
      <xdr:nvGrpSpPr>
        <xdr:cNvPr id="10" name="Group 9">
          <a:extLst>
            <a:ext uri="{FF2B5EF4-FFF2-40B4-BE49-F238E27FC236}">
              <a16:creationId xmlns:a16="http://schemas.microsoft.com/office/drawing/2014/main" id="{00000000-0008-0000-0300-00000A000000}"/>
            </a:ext>
          </a:extLst>
        </xdr:cNvPr>
        <xdr:cNvGrpSpPr/>
      </xdr:nvGrpSpPr>
      <xdr:grpSpPr>
        <a:xfrm>
          <a:off x="3981450" y="1333500"/>
          <a:ext cx="2028825" cy="1771650"/>
          <a:chOff x="4025347" y="1642241"/>
          <a:chExt cx="1372365" cy="1149569"/>
        </a:xfrm>
      </xdr:grpSpPr>
      <xdr:graphicFrame macro="">
        <xdr:nvGraphicFramePr>
          <xdr:cNvPr id="8" name="Chart 7">
            <a:extLst>
              <a:ext uri="{FF2B5EF4-FFF2-40B4-BE49-F238E27FC236}">
                <a16:creationId xmlns:a16="http://schemas.microsoft.com/office/drawing/2014/main" id="{00000000-0008-0000-0300-000008000000}"/>
              </a:ext>
            </a:extLst>
          </xdr:cNvPr>
          <xdr:cNvGraphicFramePr>
            <a:graphicFrameLocks/>
          </xdr:cNvGraphicFramePr>
        </xdr:nvGraphicFramePr>
        <xdr:xfrm>
          <a:off x="4025347" y="1642241"/>
          <a:ext cx="1372365" cy="1149569"/>
        </xdr:xfrm>
        <a:graphic>
          <a:graphicData uri="http://schemas.openxmlformats.org/drawingml/2006/chart">
            <c:chart xmlns:c="http://schemas.openxmlformats.org/drawingml/2006/chart" xmlns:r="http://schemas.openxmlformats.org/officeDocument/2006/relationships" r:id="rId2"/>
          </a:graphicData>
        </a:graphic>
      </xdr:graphicFrame>
      <xdr:sp macro="" textlink="">
        <xdr:nvSpPr>
          <xdr:cNvPr id="9" name="Oval 8">
            <a:extLst>
              <a:ext uri="{FF2B5EF4-FFF2-40B4-BE49-F238E27FC236}">
                <a16:creationId xmlns:a16="http://schemas.microsoft.com/office/drawing/2014/main" id="{00000000-0008-0000-0300-000009000000}"/>
              </a:ext>
            </a:extLst>
          </xdr:cNvPr>
          <xdr:cNvSpPr/>
        </xdr:nvSpPr>
        <xdr:spPr>
          <a:xfrm>
            <a:off x="4197449" y="1758768"/>
            <a:ext cx="912921" cy="861976"/>
          </a:xfrm>
          <a:prstGeom prst="ellipse">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GB" sz="1100"/>
          </a:p>
        </xdr:txBody>
      </xdr:sp>
    </xdr:grpSp>
    <xdr:clientData/>
  </xdr:twoCellAnchor>
  <xdr:twoCellAnchor>
    <xdr:from>
      <xdr:col>0</xdr:col>
      <xdr:colOff>0</xdr:colOff>
      <xdr:row>20</xdr:row>
      <xdr:rowOff>114300</xdr:rowOff>
    </xdr:from>
    <xdr:to>
      <xdr:col>11</xdr:col>
      <xdr:colOff>219075</xdr:colOff>
      <xdr:row>47</xdr:row>
      <xdr:rowOff>64449</xdr:rowOff>
    </xdr:to>
    <xdr:graphicFrame macro="">
      <xdr:nvGraphicFramePr>
        <xdr:cNvPr id="7" name="Chart 6">
          <a:extLst>
            <a:ext uri="{FF2B5EF4-FFF2-40B4-BE49-F238E27FC236}">
              <a16:creationId xmlns:a16="http://schemas.microsoft.com/office/drawing/2014/main" id="{00000000-0008-0000-03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8.xml><?xml version="1.0" encoding="utf-8"?>
<c:userShapes xmlns:c="http://schemas.openxmlformats.org/drawingml/2006/chart">
  <cdr:relSizeAnchor xmlns:cdr="http://schemas.openxmlformats.org/drawingml/2006/chartDrawing">
    <cdr:from>
      <cdr:x>0.03907</cdr:x>
      <cdr:y>0.35145</cdr:y>
    </cdr:from>
    <cdr:to>
      <cdr:x>0.16164</cdr:x>
      <cdr:y>0.39295</cdr:y>
    </cdr:to>
    <cdr:sp macro="" textlink="">
      <cdr:nvSpPr>
        <cdr:cNvPr id="5" name="TextBox 1"/>
        <cdr:cNvSpPr txBox="1"/>
      </cdr:nvSpPr>
      <cdr:spPr>
        <a:xfrm xmlns:a="http://schemas.openxmlformats.org/drawingml/2006/main">
          <a:off x="236227" y="1978427"/>
          <a:ext cx="741096" cy="233615"/>
        </a:xfrm>
        <a:prstGeom xmlns:a="http://schemas.openxmlformats.org/drawingml/2006/main" prst="rect">
          <a:avLst/>
        </a:prstGeom>
        <a:solidFill xmlns:a="http://schemas.openxmlformats.org/drawingml/2006/main">
          <a:schemeClr val="bg1"/>
        </a:solidFill>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GB" sz="1050"/>
            <a:t>beam seas</a:t>
          </a:r>
        </a:p>
      </cdr:txBody>
    </cdr:sp>
  </cdr:relSizeAnchor>
  <cdr:relSizeAnchor xmlns:cdr="http://schemas.openxmlformats.org/drawingml/2006/chartDrawing">
    <cdr:from>
      <cdr:x>0.00274</cdr:x>
      <cdr:y>0.71396</cdr:y>
    </cdr:from>
    <cdr:to>
      <cdr:x>0.1589</cdr:x>
      <cdr:y>0.75546</cdr:y>
    </cdr:to>
    <cdr:sp macro="" textlink="">
      <cdr:nvSpPr>
        <cdr:cNvPr id="6" name="TextBox 1"/>
        <cdr:cNvSpPr txBox="1"/>
      </cdr:nvSpPr>
      <cdr:spPr>
        <a:xfrm xmlns:a="http://schemas.openxmlformats.org/drawingml/2006/main">
          <a:off x="16565" y="4301153"/>
          <a:ext cx="944217" cy="250011"/>
        </a:xfrm>
        <a:prstGeom xmlns:a="http://schemas.openxmlformats.org/drawingml/2006/main" prst="rect">
          <a:avLst/>
        </a:prstGeom>
        <a:solidFill xmlns:a="http://schemas.openxmlformats.org/drawingml/2006/main">
          <a:schemeClr val="bg1"/>
        </a:solidFill>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GB" sz="1050"/>
            <a:t>following seas</a:t>
          </a:r>
        </a:p>
      </cdr:txBody>
    </cdr:sp>
  </cdr:relSizeAnchor>
  <cdr:relSizeAnchor xmlns:cdr="http://schemas.openxmlformats.org/drawingml/2006/chartDrawing">
    <cdr:from>
      <cdr:x>0.05338</cdr:x>
      <cdr:y>0</cdr:y>
    </cdr:from>
    <cdr:to>
      <cdr:x>0.15971</cdr:x>
      <cdr:y>0.0415</cdr:y>
    </cdr:to>
    <cdr:sp macro="" textlink="">
      <cdr:nvSpPr>
        <cdr:cNvPr id="7" name="TextBox 1"/>
        <cdr:cNvSpPr txBox="1"/>
      </cdr:nvSpPr>
      <cdr:spPr>
        <a:xfrm xmlns:a="http://schemas.openxmlformats.org/drawingml/2006/main">
          <a:off x="321529" y="0"/>
          <a:ext cx="640496" cy="250011"/>
        </a:xfrm>
        <a:prstGeom xmlns:a="http://schemas.openxmlformats.org/drawingml/2006/main" prst="rect">
          <a:avLst/>
        </a:prstGeom>
        <a:solidFill xmlns:a="http://schemas.openxmlformats.org/drawingml/2006/main">
          <a:schemeClr val="bg1"/>
        </a:solidFill>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GB" sz="1000"/>
            <a:t>head seas</a:t>
          </a:r>
        </a:p>
      </cdr:txBody>
    </cdr:sp>
  </cdr:relSizeAnchor>
</c:userShapes>
</file>

<file path=xl/drawings/drawing9.xml><?xml version="1.0" encoding="utf-8"?>
<xdr:wsDr xmlns:xdr="http://schemas.openxmlformats.org/drawingml/2006/spreadsheetDrawing" xmlns:a="http://schemas.openxmlformats.org/drawingml/2006/main">
  <xdr:oneCellAnchor>
    <xdr:from>
      <xdr:col>4</xdr:col>
      <xdr:colOff>295275</xdr:colOff>
      <xdr:row>15</xdr:row>
      <xdr:rowOff>133350</xdr:rowOff>
    </xdr:from>
    <xdr:ext cx="184731" cy="264560"/>
    <xdr:sp macro="" textlink="">
      <xdr:nvSpPr>
        <xdr:cNvPr id="7" name="TextBox 6">
          <a:extLst>
            <a:ext uri="{FF2B5EF4-FFF2-40B4-BE49-F238E27FC236}">
              <a16:creationId xmlns:a16="http://schemas.microsoft.com/office/drawing/2014/main" id="{00000000-0008-0000-0400-000007000000}"/>
            </a:ext>
          </a:extLst>
        </xdr:cNvPr>
        <xdr:cNvSpPr txBox="1"/>
      </xdr:nvSpPr>
      <xdr:spPr>
        <a:xfrm>
          <a:off x="2828925" y="302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b="1">
            <a:solidFill>
              <a:srgbClr val="FF0000"/>
            </a:solidFill>
          </a:endParaRPr>
        </a:p>
      </xdr:txBody>
    </xdr:sp>
    <xdr:clientData/>
  </xdr:oneCellAnchor>
</xdr:wsDr>
</file>

<file path=xl/persons/person.xml><?xml version="1.0" encoding="utf-8"?>
<personList xmlns="http://schemas.microsoft.com/office/spreadsheetml/2018/threadedcomments" xmlns:x="http://schemas.openxmlformats.org/spreadsheetml/2006/main">
  <person displayName="Grin, Rob" id="{6A5486B8-94C0-4ECD-88C6-C1158E03AD68}" userId="Grin, Rob" providerId="None"/>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C3" dT="2022-08-01T08:03:01.20" personId="{6A5486B8-94C0-4ECD-88C6-C1158E03AD68}" id="{2379090C-D04B-4191-91A4-6192EB46627B}">
    <text>See Notice to Mariners</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7.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9.xml"/><Relationship Id="rId1" Type="http://schemas.openxmlformats.org/officeDocument/2006/relationships/printerSettings" Target="../printerSettings/printerSettings5.bin"/><Relationship Id="rId5" Type="http://schemas.microsoft.com/office/2017/10/relationships/threadedComment" Target="../threadedComments/threadedComment1.xml"/><Relationship Id="rId4" Type="http://schemas.openxmlformats.org/officeDocument/2006/relationships/comments" Target="../comments5.xml"/></Relationships>
</file>

<file path=xl/worksheets/_rels/sheet6.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A168A6-E7DA-4976-884D-A27C144AAE8B}">
  <dimension ref="A1:R54"/>
  <sheetViews>
    <sheetView showRowColHeaders="0" zoomScaleNormal="100" workbookViewId="0">
      <selection activeCell="F2" sqref="F2:F8"/>
    </sheetView>
  </sheetViews>
  <sheetFormatPr defaultColWidth="9.140625" defaultRowHeight="15"/>
  <cols>
    <col min="1" max="1" width="9" style="98" customWidth="1"/>
    <col min="2" max="11" width="9.140625" style="98"/>
    <col min="12" max="21" width="9.140625" style="98" customWidth="1"/>
    <col min="22" max="16384" width="9.140625" style="98"/>
  </cols>
  <sheetData>
    <row r="1" spans="1:10">
      <c r="A1" s="222" t="str">
        <f>IF(Calculations!C1="Polar Overview (dark mode)","Input","PRESENT SHEET NOT ACTIVE, GO TO CALCULATIONS")</f>
        <v>PRESENT SHEET NOT ACTIVE, GO TO CALCULATIONS</v>
      </c>
      <c r="B1" s="222"/>
      <c r="C1" s="222"/>
      <c r="D1" s="222"/>
      <c r="E1" s="222"/>
      <c r="F1" s="222"/>
      <c r="G1" s="216"/>
      <c r="H1" s="216"/>
      <c r="I1" s="216"/>
      <c r="J1" s="99" t="str">
        <f>'Change log'!A1</f>
        <v>V1.3 (2 January 2023)</v>
      </c>
    </row>
    <row r="2" spans="1:10">
      <c r="A2" s="231" t="s">
        <v>0</v>
      </c>
      <c r="B2" s="232"/>
      <c r="C2" s="232"/>
      <c r="D2" s="232"/>
      <c r="E2" s="233"/>
      <c r="F2" s="100">
        <v>310</v>
      </c>
      <c r="G2" s="216"/>
      <c r="H2" s="216"/>
      <c r="I2" s="216"/>
      <c r="J2" s="216"/>
    </row>
    <row r="3" spans="1:10">
      <c r="A3" s="226" t="s">
        <v>1</v>
      </c>
      <c r="B3" s="227"/>
      <c r="C3" s="227"/>
      <c r="D3" s="227"/>
      <c r="E3" s="234"/>
      <c r="F3" s="101">
        <v>34</v>
      </c>
      <c r="G3" s="216"/>
      <c r="H3" s="216"/>
      <c r="I3" s="216"/>
      <c r="J3" s="216"/>
    </row>
    <row r="4" spans="1:10">
      <c r="A4" s="235" t="s">
        <v>2</v>
      </c>
      <c r="B4" s="236"/>
      <c r="C4" s="236"/>
      <c r="D4" s="236"/>
      <c r="E4" s="237"/>
      <c r="F4" s="101">
        <v>3</v>
      </c>
      <c r="G4" s="216"/>
      <c r="H4" s="216"/>
      <c r="I4" s="216"/>
      <c r="J4" s="216"/>
    </row>
    <row r="5" spans="1:10">
      <c r="A5" s="224" t="s">
        <v>3</v>
      </c>
      <c r="B5" s="225"/>
      <c r="C5" s="225"/>
      <c r="D5" s="225"/>
      <c r="E5" s="238"/>
      <c r="F5" s="100">
        <v>10</v>
      </c>
      <c r="G5" s="216"/>
      <c r="H5" s="216"/>
      <c r="I5" s="216"/>
      <c r="J5" s="216"/>
    </row>
    <row r="6" spans="1:10">
      <c r="A6" s="226" t="s">
        <v>4</v>
      </c>
      <c r="B6" s="227"/>
      <c r="C6" s="227"/>
      <c r="D6" s="227"/>
      <c r="E6" s="234"/>
      <c r="F6" s="101">
        <v>330</v>
      </c>
      <c r="G6" s="216"/>
      <c r="H6" s="216"/>
      <c r="I6" s="216"/>
      <c r="J6" s="216"/>
    </row>
    <row r="7" spans="1:10">
      <c r="A7" s="228" t="s">
        <v>5</v>
      </c>
      <c r="B7" s="229"/>
      <c r="C7" s="229"/>
      <c r="D7" s="229"/>
      <c r="E7" s="239"/>
      <c r="F7" s="102">
        <v>300</v>
      </c>
      <c r="G7" s="216"/>
      <c r="H7" s="216"/>
      <c r="I7" s="216"/>
      <c r="J7" s="216"/>
    </row>
    <row r="8" spans="1:10">
      <c r="A8" s="240" t="s">
        <v>6</v>
      </c>
      <c r="B8" s="241"/>
      <c r="C8" s="241"/>
      <c r="D8" s="241"/>
      <c r="E8" s="242"/>
      <c r="F8" s="128">
        <v>10.5</v>
      </c>
      <c r="G8" s="216"/>
      <c r="H8" s="216"/>
      <c r="I8" s="216"/>
      <c r="J8" s="216"/>
    </row>
    <row r="9" spans="1:10">
      <c r="A9" s="224" t="s">
        <v>7</v>
      </c>
      <c r="B9" s="225"/>
      <c r="C9" s="225"/>
      <c r="D9" s="225"/>
      <c r="E9" s="238"/>
      <c r="F9" s="101"/>
      <c r="G9" s="216"/>
      <c r="H9" s="216"/>
      <c r="I9" s="216"/>
      <c r="J9" s="216"/>
    </row>
    <row r="10" spans="1:10">
      <c r="A10" s="228" t="s">
        <v>8</v>
      </c>
      <c r="B10" s="229"/>
      <c r="C10" s="229"/>
      <c r="D10" s="229"/>
      <c r="E10" s="239"/>
      <c r="F10" s="102"/>
      <c r="G10" s="216"/>
      <c r="H10" s="216"/>
      <c r="I10" s="216"/>
      <c r="J10" s="216"/>
    </row>
    <row r="12" spans="1:10">
      <c r="A12" s="222" t="str">
        <f>IF(Calculations!C1="Polar Overview (dark mode)","Risk evaluation*","PRESENT SHEET NOT ACTIVE, GO TO CALCULATIONS")</f>
        <v>PRESENT SHEET NOT ACTIVE, GO TO CALCULATIONS</v>
      </c>
      <c r="B12" s="222"/>
      <c r="C12" s="222"/>
      <c r="D12" s="222"/>
      <c r="E12" s="222"/>
      <c r="F12" s="222"/>
      <c r="G12" s="216"/>
      <c r="H12" s="216"/>
      <c r="I12" s="216"/>
      <c r="J12" s="216"/>
    </row>
    <row r="13" spans="1:10">
      <c r="A13" s="230" t="s">
        <v>9</v>
      </c>
      <c r="B13" s="230"/>
      <c r="C13" s="230"/>
      <c r="D13" s="230"/>
      <c r="E13" s="230"/>
      <c r="F13" s="129" t="str">
        <f ca="1">IF(AND(Calculations!C21,Calculations!C22),"Yes","No")</f>
        <v>No</v>
      </c>
      <c r="G13" s="216"/>
      <c r="H13" s="216"/>
      <c r="I13" s="216"/>
      <c r="J13" s="216"/>
    </row>
    <row r="14" spans="1:10">
      <c r="A14" s="230" t="s">
        <v>10</v>
      </c>
      <c r="B14" s="230"/>
      <c r="C14" s="230"/>
      <c r="D14" s="230"/>
      <c r="E14" s="230"/>
      <c r="F14" s="129" t="str">
        <f ca="1">IF(AND(Calculations!C25,Calculations!C26,Calculations!C27),"Yes","No")</f>
        <v>No</v>
      </c>
      <c r="G14" s="216"/>
      <c r="H14" s="216"/>
      <c r="I14" s="216"/>
      <c r="J14" s="216"/>
    </row>
    <row r="15" spans="1:10">
      <c r="A15" s="230" t="s">
        <v>11</v>
      </c>
      <c r="B15" s="230"/>
      <c r="C15" s="230"/>
      <c r="D15" s="230"/>
      <c r="E15" s="230"/>
      <c r="F15" s="129" t="str">
        <f ca="1">IF(AND(Calculations!C30,Calculations!C31,Calculations!C32),"Yes","No")</f>
        <v>No</v>
      </c>
      <c r="G15" s="216"/>
      <c r="H15" s="216"/>
      <c r="I15" s="216"/>
      <c r="J15" s="216"/>
    </row>
    <row r="17" spans="1:10">
      <c r="A17" s="222" t="str">
        <f>IF(Calculations!C1="Polar Overview (dark mode)","Results","PRESENT SHEET NOT ACTIVE, GO TO CALCULATIONS")</f>
        <v>PRESENT SHEET NOT ACTIVE, GO TO CALCULATIONS</v>
      </c>
      <c r="B17" s="222"/>
      <c r="C17" s="222"/>
      <c r="D17" s="222"/>
      <c r="E17" s="222"/>
      <c r="F17" s="222"/>
      <c r="G17" s="216"/>
      <c r="H17" s="216"/>
      <c r="I17" s="216"/>
      <c r="J17" s="216"/>
    </row>
    <row r="18" spans="1:10">
      <c r="A18" s="224" t="s">
        <v>12</v>
      </c>
      <c r="B18" s="225"/>
      <c r="C18" s="225"/>
      <c r="D18" s="225"/>
      <c r="E18" s="104">
        <f>MOD(F7-F6,360)</f>
        <v>330</v>
      </c>
      <c r="F18" s="224" t="s">
        <v>13</v>
      </c>
      <c r="G18" s="225"/>
      <c r="H18" s="225"/>
      <c r="I18" s="225"/>
      <c r="J18" s="130">
        <f>IF(ISBLANK(F10),IF(OR(E18&lt;89,E18&gt;91),1.56*(1.198*F8)^2/ABS(COS(RADIANS(E18))),1000),F10)</f>
        <v>285.02713070694273</v>
      </c>
    </row>
    <row r="19" spans="1:10">
      <c r="A19" s="215" t="s">
        <v>14</v>
      </c>
      <c r="B19" s="216"/>
      <c r="C19" s="216"/>
      <c r="D19" s="216"/>
      <c r="E19" s="105">
        <f>IF(ISBLANK(F9),1.198*F8,SQRT(J18*ABS(COS(RADIANS(E18)))/1.56))</f>
        <v>12.578999999999999</v>
      </c>
      <c r="F19" s="226" t="s">
        <v>15</v>
      </c>
      <c r="G19" s="227"/>
      <c r="H19" s="227"/>
      <c r="I19" s="227"/>
      <c r="J19" s="103">
        <f>F3/E20</f>
        <v>3.3232093892396155</v>
      </c>
    </row>
    <row r="20" spans="1:10">
      <c r="A20" s="228" t="s">
        <v>16</v>
      </c>
      <c r="B20" s="229"/>
      <c r="C20" s="229"/>
      <c r="D20" s="229"/>
      <c r="E20" s="132">
        <f>IF(ISBLANK(F9),3*(1.198*F8)^2/(3*1.198*F8+F5*COS(RADIANS(E18))),F9)</f>
        <v>10.231073645281061</v>
      </c>
      <c r="F20" s="213" t="s">
        <v>17</v>
      </c>
      <c r="G20" s="214"/>
      <c r="H20" s="214"/>
      <c r="I20" s="214"/>
      <c r="J20" s="131">
        <f>J18/F2</f>
        <v>0.91944235711917011</v>
      </c>
    </row>
    <row r="22" spans="1:10">
      <c r="A22" s="216"/>
      <c r="B22" s="182" t="s">
        <v>18</v>
      </c>
      <c r="C22" s="182" t="s">
        <v>19</v>
      </c>
      <c r="D22" s="216"/>
      <c r="E22" s="216"/>
      <c r="F22" s="216"/>
      <c r="G22" s="216"/>
      <c r="H22" s="216"/>
      <c r="I22" s="216"/>
      <c r="J22" s="216"/>
    </row>
    <row r="23" spans="1:10">
      <c r="A23" s="216" t="b">
        <f ca="1">OR(F14="Yes",F15="Yes")</f>
        <v>0</v>
      </c>
      <c r="B23" s="182" t="e">
        <f ca="1">IF(A23,$F$5,#N/A)</f>
        <v>#N/A</v>
      </c>
      <c r="C23" s="182" t="e">
        <f ca="1">IF(A23,$E$18,#N/A)</f>
        <v>#N/A</v>
      </c>
      <c r="D23" s="216" t="s">
        <v>20</v>
      </c>
      <c r="E23" s="216"/>
      <c r="F23" s="216"/>
      <c r="G23" s="216"/>
      <c r="H23" s="216"/>
      <c r="I23" s="216"/>
      <c r="J23" s="216"/>
    </row>
    <row r="24" spans="1:10">
      <c r="A24" s="216" t="b">
        <f ca="1">F13="Yes"</f>
        <v>0</v>
      </c>
      <c r="B24" s="216" t="e">
        <f t="shared" ref="B24" ca="1" si="0">IF(A24,$F$5,#N/A)</f>
        <v>#N/A</v>
      </c>
      <c r="C24" s="216" t="e">
        <f t="shared" ref="C24:C25" ca="1" si="1">IF(A24,$E$18,#N/A)</f>
        <v>#N/A</v>
      </c>
      <c r="D24" s="216" t="s">
        <v>21</v>
      </c>
      <c r="E24" s="216"/>
      <c r="F24" s="216"/>
      <c r="G24" s="216"/>
      <c r="H24" s="216"/>
      <c r="I24" s="216"/>
      <c r="J24" s="216"/>
    </row>
    <row r="25" spans="1:10">
      <c r="A25" s="216" t="b">
        <f ca="1">NOT(OR(A23,A24))</f>
        <v>1</v>
      </c>
      <c r="B25" s="182">
        <f ca="1">IF(A25,$F$5,#N/A)</f>
        <v>10</v>
      </c>
      <c r="C25" s="182">
        <f t="shared" ca="1" si="1"/>
        <v>330</v>
      </c>
      <c r="D25" s="216" t="s">
        <v>22</v>
      </c>
      <c r="E25" s="216"/>
      <c r="F25" s="216"/>
      <c r="G25" s="216"/>
      <c r="H25" s="216"/>
      <c r="I25" s="216"/>
      <c r="J25" s="216"/>
    </row>
    <row r="26" spans="1:10">
      <c r="A26" s="216"/>
      <c r="B26" s="182" t="s">
        <v>23</v>
      </c>
      <c r="C26" s="182" t="s">
        <v>24</v>
      </c>
      <c r="D26" s="216"/>
      <c r="E26" s="216"/>
      <c r="F26" s="216"/>
      <c r="G26" s="216"/>
      <c r="H26" s="216"/>
      <c r="I26" s="216"/>
      <c r="J26" s="216"/>
    </row>
    <row r="27" spans="1:10">
      <c r="A27" s="216"/>
      <c r="B27" s="183" t="e">
        <f ca="1">B23*SIN(RADIANS(C23))</f>
        <v>#N/A</v>
      </c>
      <c r="C27" s="183" t="e">
        <f ca="1">B23*COS(RADIANS(C23))</f>
        <v>#N/A</v>
      </c>
      <c r="D27" s="216" t="str">
        <f>D23</f>
        <v xml:space="preserve">Within risk area, parametric roll </v>
      </c>
      <c r="E27" s="216"/>
      <c r="F27" s="216"/>
      <c r="G27" s="216"/>
      <c r="H27" s="216"/>
      <c r="I27" s="216"/>
      <c r="J27" s="216"/>
    </row>
    <row r="28" spans="1:10">
      <c r="A28" s="216"/>
      <c r="B28" s="183" t="e">
        <f t="shared" ref="B28:B29" ca="1" si="2">B24*SIN(RADIANS(C24))</f>
        <v>#N/A</v>
      </c>
      <c r="C28" s="183" t="e">
        <f t="shared" ref="C28:C29" ca="1" si="3">B24*COS(RADIANS(C24))</f>
        <v>#N/A</v>
      </c>
      <c r="D28" s="216" t="str">
        <f t="shared" ref="D28:D29" si="4">D24</f>
        <v xml:space="preserve">Within risk area, resonant roll </v>
      </c>
      <c r="E28" s="216"/>
      <c r="F28" s="216"/>
      <c r="G28" s="216"/>
      <c r="H28" s="216"/>
      <c r="I28" s="216"/>
      <c r="J28" s="216"/>
    </row>
    <row r="29" spans="1:10">
      <c r="A29" s="216"/>
      <c r="B29" s="183">
        <f t="shared" ca="1" si="2"/>
        <v>-5.0000000000000044</v>
      </c>
      <c r="C29" s="183">
        <f t="shared" ca="1" si="3"/>
        <v>8.6602540378443837</v>
      </c>
      <c r="D29" s="216" t="str">
        <f t="shared" si="4"/>
        <v>Outside roll risk areas</v>
      </c>
      <c r="E29" s="216"/>
      <c r="F29" s="216"/>
      <c r="G29" s="216"/>
      <c r="H29" s="216"/>
      <c r="I29" s="216"/>
      <c r="J29" s="216"/>
    </row>
    <row r="49" spans="1:18" ht="115.5" customHeight="1">
      <c r="A49" s="223" t="s">
        <v>25</v>
      </c>
      <c r="B49" s="223"/>
      <c r="C49" s="223"/>
      <c r="D49" s="223"/>
      <c r="E49" s="223"/>
      <c r="F49" s="223"/>
      <c r="G49" s="223"/>
      <c r="H49" s="223"/>
      <c r="I49" s="223"/>
      <c r="J49" s="223"/>
      <c r="K49" s="216"/>
      <c r="L49" s="216"/>
      <c r="M49" s="216"/>
      <c r="N49" s="216"/>
      <c r="O49" s="216"/>
      <c r="P49" s="216"/>
      <c r="Q49" s="216"/>
      <c r="R49" s="216"/>
    </row>
    <row r="50" spans="1:18" ht="54" customHeight="1">
      <c r="A50" s="223" t="s">
        <v>26</v>
      </c>
      <c r="B50" s="223"/>
      <c r="C50" s="223"/>
      <c r="D50" s="223"/>
      <c r="E50" s="223"/>
      <c r="F50" s="223"/>
      <c r="G50" s="223"/>
      <c r="H50" s="223"/>
      <c r="I50" s="223"/>
      <c r="J50" s="223"/>
      <c r="K50" s="216"/>
      <c r="L50" s="216"/>
      <c r="M50" s="216"/>
      <c r="N50" s="216"/>
      <c r="O50" s="216"/>
      <c r="P50" s="216"/>
      <c r="Q50" s="216"/>
      <c r="R50" s="216"/>
    </row>
    <row r="51" spans="1:18" ht="18.75" customHeight="1">
      <c r="A51" s="223" t="s">
        <v>27</v>
      </c>
      <c r="B51" s="223"/>
      <c r="C51" s="223"/>
      <c r="D51" s="223"/>
      <c r="E51" s="223"/>
      <c r="F51" s="223"/>
      <c r="G51" s="223"/>
      <c r="H51" s="223"/>
      <c r="I51" s="223"/>
      <c r="J51" s="223"/>
      <c r="K51" s="216"/>
      <c r="L51" s="216"/>
      <c r="M51" s="216"/>
      <c r="N51" s="216"/>
      <c r="O51" s="216"/>
      <c r="P51" s="216"/>
      <c r="Q51" s="216"/>
      <c r="R51" s="216"/>
    </row>
    <row r="54" spans="1:18">
      <c r="A54" s="216"/>
      <c r="B54" s="216"/>
      <c r="C54" s="216"/>
      <c r="D54" s="216"/>
      <c r="E54" s="216"/>
      <c r="F54" s="216"/>
      <c r="G54" s="216"/>
      <c r="H54" s="216"/>
      <c r="I54" s="216"/>
      <c r="J54" s="216"/>
      <c r="K54" s="216"/>
      <c r="L54" s="216"/>
      <c r="M54" s="216"/>
      <c r="N54" s="216"/>
      <c r="O54" s="216"/>
      <c r="P54" s="216"/>
      <c r="Q54" s="216"/>
      <c r="R54" s="216" t="s">
        <v>28</v>
      </c>
    </row>
  </sheetData>
  <sheetProtection algorithmName="SHA-512" hashValue="PwBdSIctFXyWUUnmuC2svDegVTrWGwkzLCXrrhbl7T+ujLInZRDFb/Rt3L27SYjoOdAk/lCdGJ8sFGOy0VoSVQ==" saltValue="knSI0qJzeAbzICIT7VI0NQ==" spinCount="100000" sheet="1" formatCells="0"/>
  <mergeCells count="22">
    <mergeCell ref="A14:E14"/>
    <mergeCell ref="A7:E7"/>
    <mergeCell ref="A8:E8"/>
    <mergeCell ref="A9:E9"/>
    <mergeCell ref="A10:E10"/>
    <mergeCell ref="A13:E13"/>
    <mergeCell ref="A1:F1"/>
    <mergeCell ref="A12:F12"/>
    <mergeCell ref="A17:F17"/>
    <mergeCell ref="A51:J51"/>
    <mergeCell ref="A18:D18"/>
    <mergeCell ref="F18:I18"/>
    <mergeCell ref="F19:I19"/>
    <mergeCell ref="A20:D20"/>
    <mergeCell ref="A49:J49"/>
    <mergeCell ref="A50:J50"/>
    <mergeCell ref="A15:E15"/>
    <mergeCell ref="A2:E2"/>
    <mergeCell ref="A3:E3"/>
    <mergeCell ref="A4:E4"/>
    <mergeCell ref="A5:E5"/>
    <mergeCell ref="A6:E6"/>
  </mergeCells>
  <conditionalFormatting sqref="F13:F15">
    <cfRule type="cellIs" dxfId="20" priority="4" operator="equal">
      <formula>"No"</formula>
    </cfRule>
    <cfRule type="cellIs" dxfId="19" priority="5" operator="equal">
      <formula>"Yes"</formula>
    </cfRule>
  </conditionalFormatting>
  <conditionalFormatting sqref="A1">
    <cfRule type="containsText" dxfId="18" priority="3" operator="containsText" text="NOT ACTIVE">
      <formula>NOT(ISERROR(SEARCH("NOT ACTIVE",A1)))</formula>
    </cfRule>
  </conditionalFormatting>
  <conditionalFormatting sqref="A12">
    <cfRule type="containsText" dxfId="17" priority="2" operator="containsText" text="NOT ACTIVE">
      <formula>NOT(ISERROR(SEARCH("NOT ACTIVE",A12)))</formula>
    </cfRule>
  </conditionalFormatting>
  <conditionalFormatting sqref="A17">
    <cfRule type="containsText" dxfId="16" priority="1" operator="containsText" text="NOT ACTIVE">
      <formula>NOT(ISERROR(SEARCH("NOT ACTIVE",A17)))</formula>
    </cfRule>
  </conditionalFormatting>
  <pageMargins left="0.7" right="0.7" top="0.75" bottom="0.75" header="0.3" footer="0.3"/>
  <pageSetup paperSize="9" scale="93" orientation="portrait" r:id="rId1"/>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R54"/>
  <sheetViews>
    <sheetView showRowColHeaders="0" tabSelected="1" zoomScaleNormal="100" workbookViewId="0">
      <selection activeCell="F2" sqref="F2"/>
    </sheetView>
  </sheetViews>
  <sheetFormatPr defaultColWidth="9.140625" defaultRowHeight="15"/>
  <cols>
    <col min="1" max="1" width="9" style="76" customWidth="1"/>
    <col min="2" max="11" width="9.140625" style="76"/>
    <col min="12" max="21" width="9.140625" style="76" customWidth="1"/>
    <col min="22" max="16384" width="9.140625" style="76"/>
  </cols>
  <sheetData>
    <row r="1" spans="1:10">
      <c r="A1" s="243" t="str">
        <f>IF(Calculations!C1="Polar Overview","Input","PRESENT SHEET NOT ACTIVE, GO TO CALCULATIONS")</f>
        <v>Input</v>
      </c>
      <c r="B1" s="243"/>
      <c r="C1" s="243"/>
      <c r="D1" s="243"/>
      <c r="E1" s="243"/>
      <c r="F1" s="243"/>
      <c r="J1" s="77" t="str">
        <f>'Change log'!A1</f>
        <v>V1.3 (2 January 2023)</v>
      </c>
    </row>
    <row r="2" spans="1:10">
      <c r="A2" s="247" t="s">
        <v>0</v>
      </c>
      <c r="B2" s="248"/>
      <c r="C2" s="248"/>
      <c r="D2" s="248"/>
      <c r="E2" s="249"/>
      <c r="F2" s="121">
        <v>310</v>
      </c>
    </row>
    <row r="3" spans="1:10">
      <c r="A3" s="250" t="s">
        <v>1</v>
      </c>
      <c r="B3" s="251"/>
      <c r="C3" s="251"/>
      <c r="D3" s="251"/>
      <c r="E3" s="252"/>
      <c r="F3" s="92">
        <v>34</v>
      </c>
    </row>
    <row r="4" spans="1:10">
      <c r="A4" s="253" t="s">
        <v>2</v>
      </c>
      <c r="B4" s="254"/>
      <c r="C4" s="254"/>
      <c r="D4" s="254"/>
      <c r="E4" s="255"/>
      <c r="F4" s="93">
        <v>3</v>
      </c>
    </row>
    <row r="5" spans="1:10">
      <c r="A5" s="250" t="s">
        <v>3</v>
      </c>
      <c r="B5" s="251"/>
      <c r="C5" s="251"/>
      <c r="D5" s="251"/>
      <c r="E5" s="252"/>
      <c r="F5" s="92">
        <v>10</v>
      </c>
    </row>
    <row r="6" spans="1:10">
      <c r="A6" s="250" t="s">
        <v>4</v>
      </c>
      <c r="B6" s="251"/>
      <c r="C6" s="251"/>
      <c r="D6" s="251"/>
      <c r="E6" s="252"/>
      <c r="F6" s="92">
        <v>330</v>
      </c>
    </row>
    <row r="7" spans="1:10">
      <c r="A7" s="244" t="s">
        <v>5</v>
      </c>
      <c r="B7" s="245"/>
      <c r="C7" s="245"/>
      <c r="D7" s="245"/>
      <c r="E7" s="246"/>
      <c r="F7" s="93">
        <v>300</v>
      </c>
    </row>
    <row r="8" spans="1:10">
      <c r="A8" s="256" t="s">
        <v>29</v>
      </c>
      <c r="B8" s="257"/>
      <c r="C8" s="257"/>
      <c r="D8" s="257"/>
      <c r="E8" s="258"/>
      <c r="F8" s="120">
        <v>10.5</v>
      </c>
    </row>
    <row r="9" spans="1:10">
      <c r="A9" s="259" t="s">
        <v>30</v>
      </c>
      <c r="B9" s="260"/>
      <c r="C9" s="260"/>
      <c r="D9" s="260"/>
      <c r="E9" s="261"/>
      <c r="F9" s="121"/>
    </row>
    <row r="10" spans="1:10">
      <c r="A10" s="244" t="s">
        <v>8</v>
      </c>
      <c r="B10" s="245"/>
      <c r="C10" s="245"/>
      <c r="D10" s="245"/>
      <c r="E10" s="246"/>
      <c r="F10" s="93"/>
    </row>
    <row r="12" spans="1:10">
      <c r="A12" s="243" t="str">
        <f>IF(Calculations!C1="Polar Overview","Risk evaluation*","PRESENT SHEET NOT ACTIVE, GO TO CALCULATIONS")</f>
        <v>Risk evaluation*</v>
      </c>
      <c r="B12" s="243"/>
      <c r="C12" s="243"/>
      <c r="D12" s="243"/>
      <c r="E12" s="243"/>
      <c r="F12" s="243"/>
    </row>
    <row r="13" spans="1:10">
      <c r="A13" s="259" t="s">
        <v>9</v>
      </c>
      <c r="B13" s="260"/>
      <c r="C13" s="260"/>
      <c r="D13" s="260"/>
      <c r="E13" s="261"/>
      <c r="F13" s="80" t="str">
        <f ca="1">IF(AND(Calculations!C21,Calculations!C22),"Yes","No")</f>
        <v>No</v>
      </c>
    </row>
    <row r="14" spans="1:10">
      <c r="A14" s="256" t="s">
        <v>10</v>
      </c>
      <c r="B14" s="257"/>
      <c r="C14" s="257"/>
      <c r="D14" s="257"/>
      <c r="E14" s="258"/>
      <c r="F14" s="118" t="str">
        <f ca="1">IF(AND(Calculations!C25,Calculations!C26,Calculations!C27),"Yes","No")</f>
        <v>No</v>
      </c>
    </row>
    <row r="15" spans="1:10">
      <c r="A15" s="244" t="s">
        <v>11</v>
      </c>
      <c r="B15" s="245"/>
      <c r="C15" s="245"/>
      <c r="D15" s="245"/>
      <c r="E15" s="246"/>
      <c r="F15" s="81" t="str">
        <f ca="1">IF(AND(Calculations!C30,Calculations!C31,Calculations!C32),"Yes","No")</f>
        <v>No</v>
      </c>
    </row>
    <row r="17" spans="1:10">
      <c r="A17" s="243" t="str">
        <f>IF(Calculations!C1="Polar Overview","Results","PRESENT SHEET NOT ACTIVE, GO TO CALCULATIONS")</f>
        <v>Results</v>
      </c>
      <c r="B17" s="243"/>
      <c r="C17" s="243"/>
      <c r="D17" s="243"/>
      <c r="E17" s="243"/>
      <c r="F17" s="243"/>
    </row>
    <row r="18" spans="1:10">
      <c r="A18" s="259" t="s">
        <v>12</v>
      </c>
      <c r="B18" s="260"/>
      <c r="C18" s="260"/>
      <c r="D18" s="260"/>
      <c r="E18" s="78">
        <f>MOD(F7-F6,360)</f>
        <v>330</v>
      </c>
      <c r="F18" s="259" t="s">
        <v>13</v>
      </c>
      <c r="G18" s="260"/>
      <c r="H18" s="260"/>
      <c r="I18" s="260"/>
      <c r="J18" s="124">
        <f>IF(ISBLANK(F10),IF(OR(E18&lt;89,E18&gt;91),1.56*(1.198*F8)^2/ABS(COS(RADIANS(E18))),1000),F10)</f>
        <v>285.02713070694273</v>
      </c>
    </row>
    <row r="19" spans="1:10">
      <c r="A19" s="122" t="s">
        <v>14</v>
      </c>
      <c r="E19" s="30">
        <f>IF(ISBLANK(F9),1.198*F8,SQRT(J18*ABS(COS(RADIANS(E18)))/1.56))</f>
        <v>12.578999999999999</v>
      </c>
      <c r="F19" s="250" t="s">
        <v>15</v>
      </c>
      <c r="G19" s="251"/>
      <c r="H19" s="251"/>
      <c r="I19" s="251"/>
      <c r="J19" s="79">
        <f>F3/E20</f>
        <v>3.3232093892396155</v>
      </c>
    </row>
    <row r="20" spans="1:10">
      <c r="A20" s="244" t="s">
        <v>16</v>
      </c>
      <c r="B20" s="245"/>
      <c r="C20" s="245"/>
      <c r="D20" s="245"/>
      <c r="E20" s="123">
        <f>IF(ISBLANK(F9),3*(1.198*F8)^2/(3*1.198*F8+F5*COS(RADIANS(E18))),F9)</f>
        <v>10.231073645281061</v>
      </c>
      <c r="F20" s="217" t="s">
        <v>17</v>
      </c>
      <c r="G20" s="218"/>
      <c r="H20" s="218"/>
      <c r="I20" s="218"/>
      <c r="J20" s="123">
        <f>J18/F2</f>
        <v>0.91944235711917011</v>
      </c>
    </row>
    <row r="22" spans="1:10">
      <c r="B22" s="172" t="s">
        <v>18</v>
      </c>
      <c r="C22" s="172" t="s">
        <v>19</v>
      </c>
    </row>
    <row r="23" spans="1:10">
      <c r="A23" s="76" t="b">
        <f ca="1">OR(F14="Yes",F15="Yes")</f>
        <v>0</v>
      </c>
      <c r="B23" s="172" t="e">
        <f ca="1">IF(A23,$F$5,#N/A)</f>
        <v>#N/A</v>
      </c>
      <c r="C23" s="172" t="e">
        <f ca="1">IF(A23,$E$18,#N/A)</f>
        <v>#N/A</v>
      </c>
      <c r="D23" s="76" t="s">
        <v>20</v>
      </c>
    </row>
    <row r="24" spans="1:10">
      <c r="A24" s="76" t="b">
        <f ca="1">F13="Yes"</f>
        <v>0</v>
      </c>
      <c r="B24" s="76" t="e">
        <f t="shared" ref="B24" ca="1" si="0">IF(A24,$F$5,#N/A)</f>
        <v>#N/A</v>
      </c>
      <c r="C24" s="76" t="e">
        <f t="shared" ref="C24:C25" ca="1" si="1">IF(A24,$E$18,#N/A)</f>
        <v>#N/A</v>
      </c>
      <c r="D24" s="76" t="s">
        <v>21</v>
      </c>
    </row>
    <row r="25" spans="1:10">
      <c r="A25" s="76" t="b">
        <f ca="1">NOT(OR(A23,A24))</f>
        <v>1</v>
      </c>
      <c r="B25" s="172">
        <f ca="1">IF(A25,$F$5,#N/A)</f>
        <v>10</v>
      </c>
      <c r="C25" s="172">
        <f t="shared" ca="1" si="1"/>
        <v>330</v>
      </c>
      <c r="D25" s="76" t="s">
        <v>22</v>
      </c>
    </row>
    <row r="26" spans="1:10">
      <c r="B26" s="172" t="s">
        <v>23</v>
      </c>
      <c r="C26" s="172" t="s">
        <v>24</v>
      </c>
    </row>
    <row r="27" spans="1:10">
      <c r="B27" s="173" t="e">
        <f ca="1">B23*SIN(RADIANS(C23))</f>
        <v>#N/A</v>
      </c>
      <c r="C27" s="173" t="e">
        <f ca="1">B23*COS(RADIANS(C23))</f>
        <v>#N/A</v>
      </c>
      <c r="D27" s="76" t="str">
        <f>D23</f>
        <v xml:space="preserve">Within risk area, parametric roll </v>
      </c>
    </row>
    <row r="28" spans="1:10">
      <c r="B28" s="173" t="e">
        <f t="shared" ref="B28:B29" ca="1" si="2">B24*SIN(RADIANS(C24))</f>
        <v>#N/A</v>
      </c>
      <c r="C28" s="173" t="e">
        <f t="shared" ref="C28:C29" ca="1" si="3">B24*COS(RADIANS(C24))</f>
        <v>#N/A</v>
      </c>
      <c r="D28" s="76" t="str">
        <f t="shared" ref="D28:D29" si="4">D24</f>
        <v xml:space="preserve">Within risk area, resonant roll </v>
      </c>
    </row>
    <row r="29" spans="1:10">
      <c r="B29" s="173">
        <f t="shared" ca="1" si="2"/>
        <v>-5.0000000000000044</v>
      </c>
      <c r="C29" s="173">
        <f t="shared" ca="1" si="3"/>
        <v>8.6602540378443837</v>
      </c>
      <c r="D29" s="76" t="str">
        <f t="shared" si="4"/>
        <v>Outside roll risk areas</v>
      </c>
    </row>
    <row r="49" spans="1:18" ht="115.5" customHeight="1">
      <c r="A49" s="262" t="s">
        <v>25</v>
      </c>
      <c r="B49" s="262"/>
      <c r="C49" s="262"/>
      <c r="D49" s="262"/>
      <c r="E49" s="262"/>
      <c r="F49" s="262"/>
      <c r="G49" s="262"/>
      <c r="H49" s="262"/>
      <c r="I49" s="262"/>
      <c r="J49" s="262"/>
    </row>
    <row r="50" spans="1:18" ht="54" customHeight="1">
      <c r="A50" s="262" t="s">
        <v>31</v>
      </c>
      <c r="B50" s="262"/>
      <c r="C50" s="262"/>
      <c r="D50" s="262"/>
      <c r="E50" s="262"/>
      <c r="F50" s="262"/>
      <c r="G50" s="262"/>
      <c r="H50" s="262"/>
      <c r="I50" s="262"/>
      <c r="J50" s="262"/>
    </row>
    <row r="51" spans="1:18" ht="18.75" customHeight="1">
      <c r="A51" s="262" t="s">
        <v>27</v>
      </c>
      <c r="B51" s="262"/>
      <c r="C51" s="262"/>
      <c r="D51" s="262"/>
      <c r="E51" s="262"/>
      <c r="F51" s="262"/>
      <c r="G51" s="262"/>
      <c r="H51" s="262"/>
      <c r="I51" s="262"/>
      <c r="J51" s="262"/>
    </row>
    <row r="54" spans="1:18">
      <c r="R54" s="76" t="s">
        <v>28</v>
      </c>
    </row>
  </sheetData>
  <sheetProtection algorithmName="SHA-512" hashValue="qdbthZu1dLenuhZjflt+X/3cBLEkOkHceVHisZyr2KjicnNTy/lI6XUFmPZYCvmuIx2DOYFjbXMyjSesi2fU1g==" saltValue="6T7yakpWV4nzlLN1pxwZ7Q==" spinCount="100000" sheet="1" formatCells="0"/>
  <mergeCells count="22">
    <mergeCell ref="A51:J51"/>
    <mergeCell ref="A18:D18"/>
    <mergeCell ref="F18:I18"/>
    <mergeCell ref="F19:I19"/>
    <mergeCell ref="A20:D20"/>
    <mergeCell ref="A49:J49"/>
    <mergeCell ref="A50:J50"/>
    <mergeCell ref="A1:F1"/>
    <mergeCell ref="A12:F12"/>
    <mergeCell ref="A17:F17"/>
    <mergeCell ref="A15:E15"/>
    <mergeCell ref="A2:E2"/>
    <mergeCell ref="A3:E3"/>
    <mergeCell ref="A4:E4"/>
    <mergeCell ref="A5:E5"/>
    <mergeCell ref="A6:E6"/>
    <mergeCell ref="A7:E7"/>
    <mergeCell ref="A8:E8"/>
    <mergeCell ref="A9:E9"/>
    <mergeCell ref="A10:E10"/>
    <mergeCell ref="A13:E13"/>
    <mergeCell ref="A14:E14"/>
  </mergeCells>
  <conditionalFormatting sqref="F13:F15">
    <cfRule type="cellIs" dxfId="15" priority="4" operator="equal">
      <formula>"No"</formula>
    </cfRule>
    <cfRule type="cellIs" dxfId="14" priority="5" operator="equal">
      <formula>"Yes"</formula>
    </cfRule>
  </conditionalFormatting>
  <conditionalFormatting sqref="A1:F1">
    <cfRule type="containsText" dxfId="13" priority="3" operator="containsText" text="NOT ACTIVE">
      <formula>NOT(ISERROR(SEARCH("NOT ACTIVE",A1)))</formula>
    </cfRule>
  </conditionalFormatting>
  <conditionalFormatting sqref="A12:F12">
    <cfRule type="containsText" dxfId="12" priority="2" operator="containsText" text="NOT ACTIVE">
      <formula>NOT(ISERROR(SEARCH("NOT ACTIVE",A12)))</formula>
    </cfRule>
  </conditionalFormatting>
  <conditionalFormatting sqref="A17:F17">
    <cfRule type="containsText" dxfId="11" priority="1" operator="containsText" text="NOT ACTIVE">
      <formula>NOT(ISERROR(SEARCH("NOT ACTIVE",A17)))</formula>
    </cfRule>
  </conditionalFormatting>
  <pageMargins left="0.7" right="0.7" top="0.75" bottom="0.75" header="0.3" footer="0.3"/>
  <pageSetup paperSize="9" scale="93" orientation="portrait" r:id="rId1"/>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R54"/>
  <sheetViews>
    <sheetView showRowColHeaders="0" zoomScaleNormal="100" workbookViewId="0">
      <selection activeCell="F5" sqref="F5"/>
    </sheetView>
  </sheetViews>
  <sheetFormatPr defaultColWidth="9.140625" defaultRowHeight="15"/>
  <cols>
    <col min="1" max="1" width="9" style="98" customWidth="1"/>
    <col min="2" max="11" width="9.140625" style="98"/>
    <col min="12" max="21" width="9.140625" style="98" customWidth="1"/>
    <col min="22" max="16384" width="9.140625" style="98"/>
  </cols>
  <sheetData>
    <row r="1" spans="1:10">
      <c r="A1" s="222" t="str">
        <f>IF(Calculations!C1="Overview (dark mode)","Input","PRESENT SHEET NOT ACTIVE, GO TO CALCULATIONS")</f>
        <v>PRESENT SHEET NOT ACTIVE, GO TO CALCULATIONS</v>
      </c>
      <c r="B1" s="222"/>
      <c r="C1" s="222"/>
      <c r="D1" s="222"/>
      <c r="E1" s="222"/>
      <c r="F1" s="222"/>
      <c r="G1" s="216"/>
      <c r="H1" s="216"/>
      <c r="I1" s="216"/>
      <c r="J1" s="99" t="str">
        <f>'Change log'!A1</f>
        <v>V1.3 (2 January 2023)</v>
      </c>
    </row>
    <row r="2" spans="1:10">
      <c r="A2" s="231" t="s">
        <v>0</v>
      </c>
      <c r="B2" s="232"/>
      <c r="C2" s="232"/>
      <c r="D2" s="232"/>
      <c r="E2" s="233"/>
      <c r="F2" s="100">
        <v>310</v>
      </c>
      <c r="G2" s="216"/>
      <c r="H2" s="216"/>
      <c r="I2" s="216"/>
      <c r="J2" s="216"/>
    </row>
    <row r="3" spans="1:10">
      <c r="A3" s="226" t="s">
        <v>1</v>
      </c>
      <c r="B3" s="227"/>
      <c r="C3" s="227"/>
      <c r="D3" s="227"/>
      <c r="E3" s="234"/>
      <c r="F3" s="101">
        <v>34</v>
      </c>
      <c r="G3" s="216"/>
      <c r="H3" s="216"/>
      <c r="I3" s="216"/>
      <c r="J3" s="216"/>
    </row>
    <row r="4" spans="1:10">
      <c r="A4" s="235" t="s">
        <v>2</v>
      </c>
      <c r="B4" s="236"/>
      <c r="C4" s="236"/>
      <c r="D4" s="236"/>
      <c r="E4" s="237"/>
      <c r="F4" s="101">
        <v>3</v>
      </c>
      <c r="G4" s="216"/>
      <c r="H4" s="216"/>
      <c r="I4" s="216"/>
      <c r="J4" s="216"/>
    </row>
    <row r="5" spans="1:10">
      <c r="A5" s="224" t="s">
        <v>3</v>
      </c>
      <c r="B5" s="225"/>
      <c r="C5" s="225"/>
      <c r="D5" s="225"/>
      <c r="E5" s="238"/>
      <c r="F5" s="100">
        <v>10</v>
      </c>
      <c r="G5" s="216"/>
      <c r="H5" s="216"/>
      <c r="I5" s="216"/>
      <c r="J5" s="216"/>
    </row>
    <row r="6" spans="1:10">
      <c r="A6" s="226" t="s">
        <v>4</v>
      </c>
      <c r="B6" s="227"/>
      <c r="C6" s="227"/>
      <c r="D6" s="227"/>
      <c r="E6" s="234"/>
      <c r="F6" s="101">
        <v>330</v>
      </c>
      <c r="G6" s="216"/>
      <c r="H6" s="216"/>
      <c r="I6" s="216"/>
      <c r="J6" s="216"/>
    </row>
    <row r="7" spans="1:10">
      <c r="A7" s="228" t="s">
        <v>5</v>
      </c>
      <c r="B7" s="229"/>
      <c r="C7" s="229"/>
      <c r="D7" s="229"/>
      <c r="E7" s="239"/>
      <c r="F7" s="102">
        <v>300</v>
      </c>
      <c r="G7" s="216"/>
      <c r="H7" s="216"/>
      <c r="I7" s="216"/>
      <c r="J7" s="216"/>
    </row>
    <row r="8" spans="1:10">
      <c r="A8" s="240" t="s">
        <v>6</v>
      </c>
      <c r="B8" s="241"/>
      <c r="C8" s="241"/>
      <c r="D8" s="241"/>
      <c r="E8" s="242"/>
      <c r="F8" s="128">
        <v>10.5</v>
      </c>
      <c r="G8" s="216"/>
      <c r="H8" s="216"/>
      <c r="I8" s="216"/>
      <c r="J8" s="216"/>
    </row>
    <row r="9" spans="1:10">
      <c r="A9" s="224" t="s">
        <v>7</v>
      </c>
      <c r="B9" s="225"/>
      <c r="C9" s="225"/>
      <c r="D9" s="225"/>
      <c r="E9" s="238"/>
      <c r="F9" s="101"/>
      <c r="G9" s="216"/>
      <c r="H9" s="216"/>
      <c r="I9" s="216"/>
      <c r="J9" s="216"/>
    </row>
    <row r="10" spans="1:10">
      <c r="A10" s="228" t="s">
        <v>8</v>
      </c>
      <c r="B10" s="229"/>
      <c r="C10" s="229"/>
      <c r="D10" s="229"/>
      <c r="E10" s="239"/>
      <c r="F10" s="102"/>
      <c r="G10" s="216"/>
      <c r="H10" s="216"/>
      <c r="I10" s="216"/>
      <c r="J10" s="216"/>
    </row>
    <row r="12" spans="1:10">
      <c r="A12" s="222" t="str">
        <f>IF(Calculations!C1="Overview (dark mode)","Risk evaluation*","PRESENT SHEET NOT ACTIVE, GO TO CALCULATIONS")</f>
        <v>PRESENT SHEET NOT ACTIVE, GO TO CALCULATIONS</v>
      </c>
      <c r="B12" s="222"/>
      <c r="C12" s="222"/>
      <c r="D12" s="222"/>
      <c r="E12" s="222"/>
      <c r="F12" s="222"/>
      <c r="G12" s="216"/>
      <c r="H12" s="216"/>
      <c r="I12" s="216"/>
      <c r="J12" s="216"/>
    </row>
    <row r="13" spans="1:10">
      <c r="A13" s="230" t="s">
        <v>9</v>
      </c>
      <c r="B13" s="230"/>
      <c r="C13" s="230"/>
      <c r="D13" s="230"/>
      <c r="E13" s="230"/>
      <c r="F13" s="129" t="str">
        <f ca="1">IF(AND(Calculations!C21,Calculations!C22),"Yes","No")</f>
        <v>No</v>
      </c>
      <c r="G13" s="216"/>
      <c r="H13" s="216"/>
      <c r="I13" s="216"/>
      <c r="J13" s="216"/>
    </row>
    <row r="14" spans="1:10">
      <c r="A14" s="230" t="s">
        <v>10</v>
      </c>
      <c r="B14" s="230"/>
      <c r="C14" s="230"/>
      <c r="D14" s="230"/>
      <c r="E14" s="230"/>
      <c r="F14" s="129" t="str">
        <f ca="1">IF(AND(Calculations!C25,Calculations!C26,Calculations!C27),"Yes","No")</f>
        <v>No</v>
      </c>
      <c r="G14" s="216"/>
      <c r="H14" s="216"/>
      <c r="I14" s="216"/>
      <c r="J14" s="216"/>
    </row>
    <row r="15" spans="1:10">
      <c r="A15" s="230" t="s">
        <v>11</v>
      </c>
      <c r="B15" s="230"/>
      <c r="C15" s="230"/>
      <c r="D15" s="230"/>
      <c r="E15" s="230"/>
      <c r="F15" s="129" t="str">
        <f ca="1">IF(AND(Calculations!C30,Calculations!C31,Calculations!C32),"Yes","No")</f>
        <v>No</v>
      </c>
      <c r="G15" s="216"/>
      <c r="H15" s="216"/>
      <c r="I15" s="216"/>
      <c r="J15" s="216"/>
    </row>
    <row r="17" spans="1:10">
      <c r="A17" s="222" t="str">
        <f>IF(Calculations!C1="Overview (dark mode)","Results","PRESENT SHEET NOT ACTIVE, GO TO CALCULATIONS")</f>
        <v>PRESENT SHEET NOT ACTIVE, GO TO CALCULATIONS</v>
      </c>
      <c r="B17" s="222"/>
      <c r="C17" s="222"/>
      <c r="D17" s="222"/>
      <c r="E17" s="222"/>
      <c r="F17" s="222"/>
      <c r="G17" s="216"/>
      <c r="H17" s="216"/>
      <c r="I17" s="216"/>
      <c r="J17" s="216"/>
    </row>
    <row r="18" spans="1:10">
      <c r="A18" s="224" t="s">
        <v>12</v>
      </c>
      <c r="B18" s="225"/>
      <c r="C18" s="225"/>
      <c r="D18" s="225"/>
      <c r="E18" s="104">
        <f>DEGREES(ACOS(COS(RADIANS(F7-F6))))</f>
        <v>29.999999999999993</v>
      </c>
      <c r="F18" s="224" t="s">
        <v>13</v>
      </c>
      <c r="G18" s="225"/>
      <c r="H18" s="225"/>
      <c r="I18" s="225"/>
      <c r="J18" s="130">
        <f>IF(ISBLANK(F10),IF(OR(E18&lt;89,E18&gt;91),1.56*(1.198*F8)^2/ABS(COS(RADIANS(E18))),1000),F10)</f>
        <v>285.02713070694261</v>
      </c>
    </row>
    <row r="19" spans="1:10">
      <c r="A19" s="215" t="s">
        <v>14</v>
      </c>
      <c r="B19" s="216"/>
      <c r="C19" s="216"/>
      <c r="D19" s="216"/>
      <c r="E19" s="105">
        <f>IF(ISBLANK(F9),1.198*F8,SQRT(J18*ABS(COS(RADIANS(E18)))/1.56))</f>
        <v>12.578999999999999</v>
      </c>
      <c r="F19" s="226" t="s">
        <v>15</v>
      </c>
      <c r="G19" s="227"/>
      <c r="H19" s="227"/>
      <c r="I19" s="227"/>
      <c r="J19" s="103">
        <f>F3/E20</f>
        <v>3.323209389239616</v>
      </c>
    </row>
    <row r="20" spans="1:10">
      <c r="A20" s="228" t="s">
        <v>16</v>
      </c>
      <c r="B20" s="229"/>
      <c r="C20" s="229"/>
      <c r="D20" s="229"/>
      <c r="E20" s="132">
        <f>IF(ISBLANK(F9),3*(1.198*F8)^2/(3*1.198*F8+F5*COS(RADIANS(E18))),F9)</f>
        <v>10.231073645281059</v>
      </c>
      <c r="F20" s="213" t="s">
        <v>17</v>
      </c>
      <c r="G20" s="214"/>
      <c r="H20" s="214"/>
      <c r="I20" s="214"/>
      <c r="J20" s="131">
        <f>J18/F2</f>
        <v>0.91944235711916977</v>
      </c>
    </row>
    <row r="23" spans="1:10">
      <c r="A23" s="216" t="b">
        <f ca="1">OR(F14="Yes",F15="Yes")</f>
        <v>0</v>
      </c>
      <c r="B23" s="216" t="e">
        <f ca="1">IF(A23,$F$5,#N/A)</f>
        <v>#N/A</v>
      </c>
      <c r="C23" s="216" t="e">
        <f ca="1">IF(A23,$E$18,#N/A)</f>
        <v>#N/A</v>
      </c>
      <c r="D23" s="216" t="s">
        <v>20</v>
      </c>
      <c r="E23" s="216"/>
      <c r="F23" s="216"/>
      <c r="G23" s="216"/>
      <c r="H23" s="216"/>
      <c r="I23" s="216"/>
      <c r="J23" s="216"/>
    </row>
    <row r="24" spans="1:10">
      <c r="A24" s="216" t="b">
        <f ca="1">F13="Yes"</f>
        <v>0</v>
      </c>
      <c r="B24" s="216" t="e">
        <f t="shared" ref="B24" ca="1" si="0">IF(A24,$F$5,#N/A)</f>
        <v>#N/A</v>
      </c>
      <c r="C24" s="216" t="e">
        <f t="shared" ref="C24:C25" ca="1" si="1">IF(A24,$E$18,#N/A)</f>
        <v>#N/A</v>
      </c>
      <c r="D24" s="216" t="s">
        <v>21</v>
      </c>
      <c r="E24" s="216"/>
      <c r="F24" s="216"/>
      <c r="G24" s="216"/>
      <c r="H24" s="216"/>
      <c r="I24" s="216"/>
      <c r="J24" s="216"/>
    </row>
    <row r="25" spans="1:10">
      <c r="A25" s="216" t="b">
        <f ca="1">NOT(OR(A23,A24))</f>
        <v>1</v>
      </c>
      <c r="B25" s="216">
        <f ca="1">IF(A25,$F$5,#N/A)</f>
        <v>10</v>
      </c>
      <c r="C25" s="216">
        <f t="shared" ca="1" si="1"/>
        <v>29.999999999999993</v>
      </c>
      <c r="D25" s="216" t="s">
        <v>22</v>
      </c>
      <c r="E25" s="216"/>
      <c r="F25" s="216"/>
      <c r="G25" s="216"/>
      <c r="H25" s="216"/>
      <c r="I25" s="216"/>
      <c r="J25" s="216"/>
    </row>
    <row r="49" spans="1:18" ht="110.25" customHeight="1">
      <c r="A49" s="223" t="s">
        <v>25</v>
      </c>
      <c r="B49" s="223"/>
      <c r="C49" s="223"/>
      <c r="D49" s="223"/>
      <c r="E49" s="223"/>
      <c r="F49" s="223"/>
      <c r="G49" s="223"/>
      <c r="H49" s="223"/>
      <c r="I49" s="223"/>
      <c r="J49" s="223"/>
      <c r="K49" s="216"/>
      <c r="L49" s="216"/>
      <c r="M49" s="216"/>
      <c r="N49" s="216"/>
      <c r="O49" s="216"/>
      <c r="P49" s="216"/>
      <c r="Q49" s="216"/>
      <c r="R49" s="216"/>
    </row>
    <row r="50" spans="1:18" ht="50.25" customHeight="1">
      <c r="A50" s="223" t="s">
        <v>32</v>
      </c>
      <c r="B50" s="223"/>
      <c r="C50" s="223"/>
      <c r="D50" s="223"/>
      <c r="E50" s="223"/>
      <c r="F50" s="223"/>
      <c r="G50" s="223"/>
      <c r="H50" s="223"/>
      <c r="I50" s="223"/>
      <c r="J50" s="223"/>
      <c r="K50" s="216"/>
      <c r="L50" s="216"/>
      <c r="M50" s="216"/>
      <c r="N50" s="216"/>
      <c r="O50" s="216"/>
      <c r="P50" s="216"/>
      <c r="Q50" s="216"/>
      <c r="R50" s="216"/>
    </row>
    <row r="51" spans="1:18">
      <c r="A51" s="223" t="s">
        <v>27</v>
      </c>
      <c r="B51" s="223"/>
      <c r="C51" s="223"/>
      <c r="D51" s="223"/>
      <c r="E51" s="223"/>
      <c r="F51" s="223"/>
      <c r="G51" s="223"/>
      <c r="H51" s="223"/>
      <c r="I51" s="223"/>
      <c r="J51" s="223"/>
      <c r="K51" s="216"/>
      <c r="L51" s="216"/>
      <c r="M51" s="216"/>
      <c r="N51" s="216"/>
      <c r="O51" s="216"/>
      <c r="P51" s="216"/>
      <c r="Q51" s="216"/>
      <c r="R51" s="216"/>
    </row>
    <row r="54" spans="1:18">
      <c r="A54" s="216"/>
      <c r="B54" s="216"/>
      <c r="C54" s="216"/>
      <c r="D54" s="216"/>
      <c r="E54" s="216"/>
      <c r="F54" s="216"/>
      <c r="G54" s="216"/>
      <c r="H54" s="216"/>
      <c r="I54" s="216"/>
      <c r="J54" s="216"/>
      <c r="K54" s="216"/>
      <c r="L54" s="216"/>
      <c r="M54" s="216"/>
      <c r="N54" s="216"/>
      <c r="O54" s="216"/>
      <c r="P54" s="216"/>
      <c r="Q54" s="216"/>
      <c r="R54" s="216" t="s">
        <v>28</v>
      </c>
    </row>
  </sheetData>
  <sheetProtection algorithmName="SHA-512" hashValue="/VK1nNmqSm1/RJQt/0sq5v7KHC/ITFENHoKlTbE0DsAV6O5X/DWXQeY08SyZHxvAENB8HFxw4LtgTgHZuZo/Uw==" saltValue="/QhNpZPdB7xdSBEkGhpssA==" spinCount="100000" sheet="1" formatCells="0"/>
  <mergeCells count="22">
    <mergeCell ref="A51:J51"/>
    <mergeCell ref="A18:D18"/>
    <mergeCell ref="F18:I18"/>
    <mergeCell ref="F19:I19"/>
    <mergeCell ref="A20:D20"/>
    <mergeCell ref="A49:J49"/>
    <mergeCell ref="A50:J50"/>
    <mergeCell ref="A17:F17"/>
    <mergeCell ref="A12:F12"/>
    <mergeCell ref="A1:F1"/>
    <mergeCell ref="A15:E15"/>
    <mergeCell ref="A2:E2"/>
    <mergeCell ref="A3:E3"/>
    <mergeCell ref="A4:E4"/>
    <mergeCell ref="A5:E5"/>
    <mergeCell ref="A6:E6"/>
    <mergeCell ref="A7:E7"/>
    <mergeCell ref="A8:E8"/>
    <mergeCell ref="A9:E9"/>
    <mergeCell ref="A10:E10"/>
    <mergeCell ref="A13:E13"/>
    <mergeCell ref="A14:E14"/>
  </mergeCells>
  <conditionalFormatting sqref="F13:F15">
    <cfRule type="cellIs" dxfId="10" priority="2" operator="equal">
      <formula>"No"</formula>
    </cfRule>
    <cfRule type="cellIs" dxfId="9" priority="3" operator="equal">
      <formula>"Yes"</formula>
    </cfRule>
  </conditionalFormatting>
  <conditionalFormatting sqref="A2:E11 A1 A13:E16 A12 A17">
    <cfRule type="containsText" dxfId="8" priority="1" operator="containsText" text="NOT ACTIVE">
      <formula>NOT(ISERROR(SEARCH("NOT ACTIVE",A1)))</formula>
    </cfRule>
  </conditionalFormatting>
  <pageMargins left="0.7" right="0.7" top="0.75" bottom="0.75" header="0.3" footer="0.3"/>
  <pageSetup paperSize="9" scale="93" orientation="portrait"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dimension ref="A1:U54"/>
  <sheetViews>
    <sheetView showRowColHeaders="0" zoomScaleNormal="100" workbookViewId="0">
      <selection activeCell="F2" sqref="F2"/>
    </sheetView>
  </sheetViews>
  <sheetFormatPr defaultColWidth="9.140625" defaultRowHeight="15"/>
  <cols>
    <col min="1" max="1" width="9" style="76" customWidth="1"/>
    <col min="2" max="11" width="9.140625" style="76"/>
    <col min="12" max="21" width="9.140625" style="76" customWidth="1"/>
    <col min="22" max="16384" width="9.140625" style="76"/>
  </cols>
  <sheetData>
    <row r="1" spans="1:21">
      <c r="A1" s="243" t="str">
        <f>IF(Calculations!C1="Overview","Input","PRESENT SHEET NOT ACTIVE, GO TO CALCULATIONS")</f>
        <v>PRESENT SHEET NOT ACTIVE, GO TO CALCULATIONS</v>
      </c>
      <c r="B1" s="243"/>
      <c r="C1" s="243"/>
      <c r="D1" s="243"/>
      <c r="E1" s="243"/>
      <c r="F1" s="243"/>
      <c r="J1" s="77" t="str">
        <f>'Change log'!A1</f>
        <v>V1.3 (2 January 2023)</v>
      </c>
      <c r="L1" s="207" t="s">
        <v>33</v>
      </c>
      <c r="M1" s="208" t="s">
        <v>34</v>
      </c>
      <c r="N1" s="208" t="s">
        <v>19</v>
      </c>
      <c r="O1" s="208" t="s">
        <v>35</v>
      </c>
      <c r="P1" s="209" t="s">
        <v>36</v>
      </c>
      <c r="Q1" s="210" t="s">
        <v>33</v>
      </c>
      <c r="R1" s="211" t="s">
        <v>34</v>
      </c>
      <c r="S1" s="211" t="s">
        <v>19</v>
      </c>
      <c r="T1" s="211" t="s">
        <v>35</v>
      </c>
      <c r="U1" s="212" t="s">
        <v>36</v>
      </c>
    </row>
    <row r="2" spans="1:21">
      <c r="A2" s="247" t="s">
        <v>0</v>
      </c>
      <c r="B2" s="248"/>
      <c r="C2" s="248"/>
      <c r="D2" s="248"/>
      <c r="E2" s="249"/>
      <c r="F2" s="121">
        <v>310</v>
      </c>
      <c r="L2" s="189"/>
      <c r="M2" s="190"/>
      <c r="N2" s="190"/>
      <c r="O2" s="190"/>
      <c r="P2" s="191"/>
      <c r="Q2" s="192"/>
      <c r="R2" s="193"/>
      <c r="S2" s="193"/>
      <c r="T2" s="193"/>
      <c r="U2" s="194"/>
    </row>
    <row r="3" spans="1:21">
      <c r="A3" s="250" t="s">
        <v>37</v>
      </c>
      <c r="B3" s="251"/>
      <c r="C3" s="251"/>
      <c r="D3" s="251"/>
      <c r="E3" s="252"/>
      <c r="F3" s="92">
        <v>34</v>
      </c>
      <c r="L3" s="195"/>
      <c r="M3" s="196"/>
      <c r="N3" s="196"/>
      <c r="O3" s="196"/>
      <c r="P3" s="197"/>
      <c r="Q3" s="198"/>
      <c r="R3" s="199"/>
      <c r="S3" s="199"/>
      <c r="T3" s="199"/>
      <c r="U3" s="200"/>
    </row>
    <row r="4" spans="1:21">
      <c r="A4" s="253" t="s">
        <v>2</v>
      </c>
      <c r="B4" s="254"/>
      <c r="C4" s="254"/>
      <c r="D4" s="254"/>
      <c r="E4" s="255"/>
      <c r="F4" s="93">
        <v>3</v>
      </c>
      <c r="L4" s="195"/>
      <c r="M4" s="196"/>
      <c r="N4" s="196"/>
      <c r="O4" s="196"/>
      <c r="P4" s="197"/>
      <c r="Q4" s="198"/>
      <c r="R4" s="199"/>
      <c r="S4" s="199"/>
      <c r="T4" s="199"/>
      <c r="U4" s="200"/>
    </row>
    <row r="5" spans="1:21">
      <c r="A5" s="250" t="s">
        <v>3</v>
      </c>
      <c r="B5" s="251"/>
      <c r="C5" s="251"/>
      <c r="D5" s="251"/>
      <c r="E5" s="252"/>
      <c r="F5" s="92">
        <v>10</v>
      </c>
      <c r="L5" s="195"/>
      <c r="M5" s="196"/>
      <c r="N5" s="196"/>
      <c r="O5" s="196"/>
      <c r="P5" s="197"/>
      <c r="Q5" s="198"/>
      <c r="R5" s="199"/>
      <c r="S5" s="199"/>
      <c r="T5" s="199"/>
      <c r="U5" s="200"/>
    </row>
    <row r="6" spans="1:21">
      <c r="A6" s="250" t="s">
        <v>4</v>
      </c>
      <c r="B6" s="251"/>
      <c r="C6" s="251"/>
      <c r="D6" s="251"/>
      <c r="E6" s="252"/>
      <c r="F6" s="92">
        <v>330</v>
      </c>
      <c r="L6" s="195"/>
      <c r="M6" s="196"/>
      <c r="N6" s="196"/>
      <c r="O6" s="196"/>
      <c r="P6" s="197"/>
      <c r="Q6" s="198"/>
      <c r="R6" s="199"/>
      <c r="S6" s="199"/>
      <c r="T6" s="199"/>
      <c r="U6" s="200"/>
    </row>
    <row r="7" spans="1:21">
      <c r="A7" s="244" t="s">
        <v>5</v>
      </c>
      <c r="B7" s="245"/>
      <c r="C7" s="245"/>
      <c r="D7" s="245"/>
      <c r="E7" s="246"/>
      <c r="F7" s="93">
        <v>300</v>
      </c>
      <c r="L7" s="195"/>
      <c r="M7" s="196"/>
      <c r="N7" s="196"/>
      <c r="O7" s="196"/>
      <c r="P7" s="197"/>
      <c r="Q7" s="198"/>
      <c r="R7" s="199"/>
      <c r="S7" s="199"/>
      <c r="T7" s="199"/>
      <c r="U7" s="200"/>
    </row>
    <row r="8" spans="1:21">
      <c r="A8" s="256" t="s">
        <v>29</v>
      </c>
      <c r="B8" s="257"/>
      <c r="C8" s="257"/>
      <c r="D8" s="257"/>
      <c r="E8" s="258"/>
      <c r="F8" s="120">
        <v>10.5</v>
      </c>
      <c r="L8" s="195"/>
      <c r="M8" s="196"/>
      <c r="N8" s="196"/>
      <c r="O8" s="196"/>
      <c r="P8" s="197"/>
      <c r="Q8" s="198"/>
      <c r="R8" s="199"/>
      <c r="S8" s="199"/>
      <c r="T8" s="199"/>
      <c r="U8" s="200"/>
    </row>
    <row r="9" spans="1:21">
      <c r="A9" s="259" t="s">
        <v>30</v>
      </c>
      <c r="B9" s="260"/>
      <c r="C9" s="260"/>
      <c r="D9" s="260"/>
      <c r="E9" s="261"/>
      <c r="F9" s="121"/>
      <c r="L9" s="195"/>
      <c r="M9" s="196"/>
      <c r="N9" s="196"/>
      <c r="O9" s="196"/>
      <c r="P9" s="197"/>
      <c r="Q9" s="198"/>
      <c r="R9" s="199"/>
      <c r="S9" s="199"/>
      <c r="T9" s="199"/>
      <c r="U9" s="200"/>
    </row>
    <row r="10" spans="1:21">
      <c r="A10" s="244" t="s">
        <v>8</v>
      </c>
      <c r="B10" s="245"/>
      <c r="C10" s="245"/>
      <c r="D10" s="245"/>
      <c r="E10" s="246"/>
      <c r="F10" s="93"/>
      <c r="L10" s="195"/>
      <c r="M10" s="196"/>
      <c r="N10" s="196"/>
      <c r="O10" s="196"/>
      <c r="P10" s="197"/>
      <c r="Q10" s="198"/>
      <c r="R10" s="199"/>
      <c r="S10" s="199"/>
      <c r="T10" s="199"/>
      <c r="U10" s="200"/>
    </row>
    <row r="11" spans="1:21">
      <c r="L11" s="195"/>
      <c r="M11" s="196"/>
      <c r="N11" s="196"/>
      <c r="O11" s="196"/>
      <c r="P11" s="197"/>
      <c r="Q11" s="198"/>
      <c r="R11" s="199"/>
      <c r="S11" s="199"/>
      <c r="T11" s="199"/>
      <c r="U11" s="200"/>
    </row>
    <row r="12" spans="1:21">
      <c r="A12" s="243" t="str">
        <f>IF(Calculations!C1="Overview","Risk evaluation*","PRESENT SHEET NOT ACTIVE, GO TO CALCULATIONS")</f>
        <v>PRESENT SHEET NOT ACTIVE, GO TO CALCULATIONS</v>
      </c>
      <c r="B12" s="243"/>
      <c r="C12" s="243"/>
      <c r="D12" s="243"/>
      <c r="E12" s="243"/>
      <c r="F12" s="243"/>
      <c r="L12" s="195"/>
      <c r="M12" s="196"/>
      <c r="N12" s="196"/>
      <c r="O12" s="196"/>
      <c r="P12" s="197"/>
      <c r="Q12" s="198"/>
      <c r="R12" s="199"/>
      <c r="S12" s="199"/>
      <c r="T12" s="199"/>
      <c r="U12" s="200"/>
    </row>
    <row r="13" spans="1:21">
      <c r="A13" s="259" t="s">
        <v>9</v>
      </c>
      <c r="B13" s="260"/>
      <c r="C13" s="260"/>
      <c r="D13" s="260"/>
      <c r="E13" s="261"/>
      <c r="F13" s="80" t="str">
        <f ca="1">IF(AND(Calculations!C21,Calculations!C22),"Yes","No")</f>
        <v>No</v>
      </c>
      <c r="L13" s="195"/>
      <c r="M13" s="196"/>
      <c r="N13" s="196"/>
      <c r="O13" s="196"/>
      <c r="P13" s="197"/>
      <c r="Q13" s="198"/>
      <c r="R13" s="199"/>
      <c r="S13" s="199"/>
      <c r="T13" s="199"/>
      <c r="U13" s="200"/>
    </row>
    <row r="14" spans="1:21">
      <c r="A14" s="256" t="s">
        <v>10</v>
      </c>
      <c r="B14" s="257"/>
      <c r="C14" s="257"/>
      <c r="D14" s="257"/>
      <c r="E14" s="258"/>
      <c r="F14" s="118" t="str">
        <f ca="1">IF(AND(Calculations!C25,Calculations!C26,Calculations!C27),"Yes","No")</f>
        <v>No</v>
      </c>
      <c r="L14" s="195"/>
      <c r="M14" s="196"/>
      <c r="N14" s="196"/>
      <c r="O14" s="196"/>
      <c r="P14" s="197"/>
      <c r="Q14" s="198"/>
      <c r="R14" s="199"/>
      <c r="S14" s="199"/>
      <c r="T14" s="199"/>
      <c r="U14" s="200"/>
    </row>
    <row r="15" spans="1:21">
      <c r="A15" s="244" t="s">
        <v>11</v>
      </c>
      <c r="B15" s="245"/>
      <c r="C15" s="245"/>
      <c r="D15" s="245"/>
      <c r="E15" s="246"/>
      <c r="F15" s="81" t="str">
        <f ca="1">IF(AND(Calculations!C30,Calculations!C31,Calculations!C32),"Yes","No")</f>
        <v>No</v>
      </c>
      <c r="L15" s="195"/>
      <c r="M15" s="196"/>
      <c r="N15" s="196"/>
      <c r="O15" s="196"/>
      <c r="P15" s="197"/>
      <c r="Q15" s="198"/>
      <c r="R15" s="199"/>
      <c r="S15" s="199"/>
      <c r="T15" s="199"/>
      <c r="U15" s="200"/>
    </row>
    <row r="16" spans="1:21">
      <c r="L16" s="195"/>
      <c r="M16" s="196"/>
      <c r="N16" s="196"/>
      <c r="O16" s="196"/>
      <c r="P16" s="197"/>
      <c r="Q16" s="198"/>
      <c r="R16" s="199"/>
      <c r="S16" s="199"/>
      <c r="T16" s="199"/>
      <c r="U16" s="200"/>
    </row>
    <row r="17" spans="1:21">
      <c r="A17" s="243" t="str">
        <f>IF(Calculations!C1="Overview","Results","PRESENT SHEET NOT ACTIVE, GO TO CALCULATIONS")</f>
        <v>PRESENT SHEET NOT ACTIVE, GO TO CALCULATIONS</v>
      </c>
      <c r="B17" s="243"/>
      <c r="C17" s="243"/>
      <c r="D17" s="243"/>
      <c r="E17" s="243"/>
      <c r="F17" s="243"/>
      <c r="L17" s="195"/>
      <c r="M17" s="196"/>
      <c r="N17" s="196"/>
      <c r="O17" s="196"/>
      <c r="P17" s="197"/>
      <c r="Q17" s="198"/>
      <c r="R17" s="199"/>
      <c r="S17" s="199"/>
      <c r="T17" s="199"/>
      <c r="U17" s="200"/>
    </row>
    <row r="18" spans="1:21">
      <c r="A18" s="259" t="s">
        <v>12</v>
      </c>
      <c r="B18" s="260"/>
      <c r="C18" s="260"/>
      <c r="D18" s="260"/>
      <c r="E18" s="78">
        <f>DEGREES(ACOS(COS(RADIANS(F7-F6))))</f>
        <v>29.999999999999993</v>
      </c>
      <c r="F18" s="259" t="s">
        <v>13</v>
      </c>
      <c r="G18" s="260"/>
      <c r="H18" s="260"/>
      <c r="I18" s="260"/>
      <c r="J18" s="124">
        <f>IF(ISBLANK(F10),IF(OR(E18&lt;89,E18&gt;91),1.56*(1.198*F8)^2/ABS(COS(RADIANS(E18))),1000),F10)</f>
        <v>285.02713070694261</v>
      </c>
      <c r="L18" s="195"/>
      <c r="M18" s="196"/>
      <c r="N18" s="196"/>
      <c r="O18" s="196"/>
      <c r="P18" s="197"/>
      <c r="Q18" s="198"/>
      <c r="R18" s="199"/>
      <c r="S18" s="199"/>
      <c r="T18" s="199"/>
      <c r="U18" s="200"/>
    </row>
    <row r="19" spans="1:21">
      <c r="A19" s="122" t="s">
        <v>14</v>
      </c>
      <c r="E19" s="30">
        <f>IF(ISBLANK(F9),1.198*F8,SQRT(J18*ABS(COS(RADIANS(E18)))/1.56))</f>
        <v>12.578999999999999</v>
      </c>
      <c r="F19" s="250" t="s">
        <v>15</v>
      </c>
      <c r="G19" s="251"/>
      <c r="H19" s="251"/>
      <c r="I19" s="251"/>
      <c r="J19" s="79">
        <f>F3/E20</f>
        <v>3.323209389239616</v>
      </c>
      <c r="L19" s="195"/>
      <c r="M19" s="196"/>
      <c r="N19" s="196"/>
      <c r="O19" s="196"/>
      <c r="P19" s="197"/>
      <c r="Q19" s="198"/>
      <c r="R19" s="199"/>
      <c r="S19" s="199"/>
      <c r="T19" s="199"/>
      <c r="U19" s="200"/>
    </row>
    <row r="20" spans="1:21">
      <c r="A20" s="244" t="s">
        <v>16</v>
      </c>
      <c r="B20" s="245"/>
      <c r="C20" s="245"/>
      <c r="D20" s="245"/>
      <c r="E20" s="123">
        <f>IF(ISBLANK(F9),3*(1.198*F8)^2/(3*1.198*F8+F5*COS(RADIANS(E18))),F9)</f>
        <v>10.231073645281059</v>
      </c>
      <c r="F20" s="217" t="s">
        <v>17</v>
      </c>
      <c r="G20" s="218"/>
      <c r="H20" s="218"/>
      <c r="I20" s="218"/>
      <c r="J20" s="123">
        <f>J18/F2</f>
        <v>0.91944235711916977</v>
      </c>
      <c r="L20" s="195"/>
      <c r="M20" s="196"/>
      <c r="N20" s="196"/>
      <c r="O20" s="196"/>
      <c r="P20" s="197"/>
      <c r="Q20" s="198"/>
      <c r="R20" s="199"/>
      <c r="S20" s="199"/>
      <c r="T20" s="199"/>
      <c r="U20" s="200"/>
    </row>
    <row r="21" spans="1:21">
      <c r="L21" s="195"/>
      <c r="M21" s="196"/>
      <c r="N21" s="196"/>
      <c r="O21" s="196"/>
      <c r="P21" s="197"/>
      <c r="Q21" s="198"/>
      <c r="R21" s="199"/>
      <c r="S21" s="199"/>
      <c r="T21" s="199"/>
      <c r="U21" s="200"/>
    </row>
    <row r="22" spans="1:21">
      <c r="L22" s="195"/>
      <c r="M22" s="196"/>
      <c r="N22" s="196"/>
      <c r="O22" s="196"/>
      <c r="P22" s="197"/>
      <c r="Q22" s="198"/>
      <c r="R22" s="199"/>
      <c r="S22" s="199"/>
      <c r="T22" s="199"/>
      <c r="U22" s="200"/>
    </row>
    <row r="23" spans="1:21">
      <c r="A23" s="76" t="b">
        <f ca="1">OR(F14="Yes",F15="Yes")</f>
        <v>0</v>
      </c>
      <c r="B23" s="76" t="e">
        <f ca="1">IF(A23,$F$5,#N/A)</f>
        <v>#N/A</v>
      </c>
      <c r="C23" s="76" t="e">
        <f ca="1">IF(A23,$E$18,#N/A)</f>
        <v>#N/A</v>
      </c>
      <c r="D23" s="76" t="s">
        <v>20</v>
      </c>
      <c r="L23" s="201"/>
      <c r="M23" s="202"/>
      <c r="N23" s="202"/>
      <c r="O23" s="202"/>
      <c r="P23" s="203"/>
      <c r="Q23" s="204"/>
      <c r="R23" s="205"/>
      <c r="S23" s="205"/>
      <c r="T23" s="205"/>
      <c r="U23" s="206"/>
    </row>
    <row r="24" spans="1:21">
      <c r="A24" s="76" t="b">
        <f ca="1">F13="Yes"</f>
        <v>0</v>
      </c>
      <c r="B24" s="76" t="e">
        <f t="shared" ref="B24" ca="1" si="0">IF(A24,$F$5,#N/A)</f>
        <v>#N/A</v>
      </c>
      <c r="C24" s="76" t="e">
        <f t="shared" ref="C24:C25" ca="1" si="1">IF(A24,$E$18,#N/A)</f>
        <v>#N/A</v>
      </c>
      <c r="D24" s="76" t="s">
        <v>21</v>
      </c>
    </row>
    <row r="25" spans="1:21">
      <c r="A25" s="76" t="b">
        <f ca="1">NOT(OR(A23,A24))</f>
        <v>1</v>
      </c>
      <c r="B25" s="76">
        <f ca="1">IF(A25,$F$5,#N/A)</f>
        <v>10</v>
      </c>
      <c r="C25" s="76">
        <f t="shared" ca="1" si="1"/>
        <v>29.999999999999993</v>
      </c>
      <c r="D25" s="76" t="s">
        <v>22</v>
      </c>
    </row>
    <row r="49" spans="1:18" ht="115.5" customHeight="1">
      <c r="A49" s="262" t="s">
        <v>25</v>
      </c>
      <c r="B49" s="262"/>
      <c r="C49" s="262"/>
      <c r="D49" s="262"/>
      <c r="E49" s="262"/>
      <c r="F49" s="262"/>
      <c r="G49" s="262"/>
      <c r="H49" s="262"/>
      <c r="I49" s="262"/>
      <c r="J49" s="262"/>
    </row>
    <row r="50" spans="1:18" ht="54" customHeight="1">
      <c r="A50" s="262" t="s">
        <v>31</v>
      </c>
      <c r="B50" s="262"/>
      <c r="C50" s="262"/>
      <c r="D50" s="262"/>
      <c r="E50" s="262"/>
      <c r="F50" s="262"/>
      <c r="G50" s="262"/>
      <c r="H50" s="262"/>
      <c r="I50" s="262"/>
      <c r="J50" s="262"/>
    </row>
    <row r="51" spans="1:18" ht="18.75" customHeight="1">
      <c r="A51" s="262" t="s">
        <v>27</v>
      </c>
      <c r="B51" s="262"/>
      <c r="C51" s="262"/>
      <c r="D51" s="262"/>
      <c r="E51" s="262"/>
      <c r="F51" s="262"/>
      <c r="G51" s="262"/>
      <c r="H51" s="262"/>
      <c r="I51" s="262"/>
      <c r="J51" s="262"/>
    </row>
    <row r="54" spans="1:18">
      <c r="R54" s="76" t="s">
        <v>28</v>
      </c>
    </row>
  </sheetData>
  <sheetProtection algorithmName="SHA-512" hashValue="K6H8C7rWKLPHNx4McsWdMV0DE9Lc7M2iPa3Uc9Miwt4mxUNg9ohOw2yALcXX/NP1gCMu8B0kwQHzBnLNfPwSQA==" saltValue="Js1QKNJoNJbXW+nxrOmFhQ==" spinCount="100000" sheet="1" formatCells="0"/>
  <mergeCells count="22">
    <mergeCell ref="A51:J51"/>
    <mergeCell ref="A18:D18"/>
    <mergeCell ref="A13:E13"/>
    <mergeCell ref="A14:E14"/>
    <mergeCell ref="A50:J50"/>
    <mergeCell ref="A15:E15"/>
    <mergeCell ref="F19:I19"/>
    <mergeCell ref="A20:D20"/>
    <mergeCell ref="F18:I18"/>
    <mergeCell ref="A49:J49"/>
    <mergeCell ref="A1:F1"/>
    <mergeCell ref="A12:F12"/>
    <mergeCell ref="A17:F17"/>
    <mergeCell ref="A2:E2"/>
    <mergeCell ref="A3:E3"/>
    <mergeCell ref="A4:E4"/>
    <mergeCell ref="A5:E5"/>
    <mergeCell ref="A6:E6"/>
    <mergeCell ref="A7:E7"/>
    <mergeCell ref="A8:E8"/>
    <mergeCell ref="A9:E9"/>
    <mergeCell ref="A10:E10"/>
  </mergeCells>
  <conditionalFormatting sqref="F13:F15">
    <cfRule type="cellIs" dxfId="7" priority="5" operator="equal">
      <formula>"No"</formula>
    </cfRule>
    <cfRule type="cellIs" dxfId="6" priority="7" operator="equal">
      <formula>"Yes"</formula>
    </cfRule>
  </conditionalFormatting>
  <conditionalFormatting sqref="A1:F17">
    <cfRule type="containsText" dxfId="5" priority="1" operator="containsText" text="NOT ACTIVE">
      <formula>NOT(ISERROR(SEARCH("NOT ACTIVE",A1)))</formula>
    </cfRule>
  </conditionalFormatting>
  <pageMargins left="0.7" right="0.7" top="0.75" bottom="0.75" header="0.3" footer="0.3"/>
  <pageSetup paperSize="9" scale="93" orientation="portrait" r:id="rId1"/>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3"/>
  <sheetViews>
    <sheetView showGridLines="0" showRowColHeaders="0" workbookViewId="0"/>
  </sheetViews>
  <sheetFormatPr defaultColWidth="9.140625" defaultRowHeight="15"/>
  <cols>
    <col min="2" max="2" width="10.5703125" bestFit="1" customWidth="1"/>
  </cols>
  <sheetData>
    <row r="1" spans="1:9">
      <c r="A1" s="15" t="s">
        <v>38</v>
      </c>
      <c r="B1" s="16" t="s">
        <v>39</v>
      </c>
      <c r="C1" s="16" t="s">
        <v>40</v>
      </c>
      <c r="D1" s="16"/>
      <c r="E1" s="16"/>
      <c r="F1" s="16"/>
      <c r="G1" s="16"/>
      <c r="H1" s="20"/>
      <c r="I1" s="121">
        <v>48.2</v>
      </c>
    </row>
    <row r="2" spans="1:9" ht="18">
      <c r="A2" s="82" t="s">
        <v>41</v>
      </c>
      <c r="B2" s="18" t="s">
        <v>39</v>
      </c>
      <c r="C2" s="265" t="s">
        <v>42</v>
      </c>
      <c r="D2" s="265"/>
      <c r="E2" s="265"/>
      <c r="F2" s="265"/>
      <c r="G2" s="265"/>
      <c r="H2" s="266"/>
      <c r="I2" s="93">
        <v>1.5</v>
      </c>
    </row>
    <row r="3" spans="1:9">
      <c r="A3" s="82" t="s">
        <v>43</v>
      </c>
      <c r="B3" s="18" t="s">
        <v>44</v>
      </c>
      <c r="C3" s="263" t="s">
        <v>45</v>
      </c>
      <c r="D3" s="263"/>
      <c r="E3" s="263"/>
      <c r="F3" s="263"/>
      <c r="G3" s="263"/>
      <c r="H3" s="264"/>
      <c r="I3" s="184">
        <f>0.86*I1/SQRT(I2)</f>
        <v>33.845416272616106</v>
      </c>
    </row>
  </sheetData>
  <sheetProtection algorithmName="SHA-512" hashValue="ZlQDx7XmUXnoomKcLjjUnM8ym9jLkwkz3dHZuxgUps1dym42FhKpoG3G4WG+QnzeuKnNzFydoj8N2lXrY0wPBg==" saltValue="alGuNddjrKTaYNeSMseDRQ==" spinCount="100000" sheet="1" objects="1" scenarios="1"/>
  <mergeCells count="2">
    <mergeCell ref="C3:H3"/>
    <mergeCell ref="C2:H2"/>
  </mergeCells>
  <pageMargins left="0.7" right="0.7" top="0.75" bottom="0.75" header="0.3" footer="0.3"/>
  <pageSetup paperSize="9" orientation="portrait" r:id="rId1"/>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2"/>
  <dimension ref="A1:BS691"/>
  <sheetViews>
    <sheetView zoomScaleNormal="100" workbookViewId="0">
      <selection activeCell="C1" sqref="C1:E1"/>
    </sheetView>
  </sheetViews>
  <sheetFormatPr defaultRowHeight="15.75"/>
  <cols>
    <col min="2" max="2" width="9.140625" customWidth="1"/>
    <col min="4" max="4" width="10.5703125" customWidth="1"/>
    <col min="20" max="27" width="9.140625" style="34" customWidth="1"/>
    <col min="28" max="28" width="9.42578125" style="34" customWidth="1"/>
    <col min="57" max="57" width="9" customWidth="1"/>
    <col min="66" max="67" width="13.5703125" bestFit="1" customWidth="1"/>
    <col min="68" max="68" width="9.42578125" bestFit="1" customWidth="1"/>
    <col min="70" max="70" width="10.5703125" bestFit="1" customWidth="1"/>
  </cols>
  <sheetData>
    <row r="1" spans="1:38">
      <c r="A1" s="278" t="s">
        <v>46</v>
      </c>
      <c r="B1" s="264"/>
      <c r="C1" s="273" t="s">
        <v>47</v>
      </c>
      <c r="D1" s="273"/>
      <c r="E1" s="274"/>
    </row>
    <row r="3" spans="1:38">
      <c r="A3" s="31" t="s">
        <v>48</v>
      </c>
    </row>
    <row r="4" spans="1:38">
      <c r="A4" s="15" t="s">
        <v>49</v>
      </c>
      <c r="B4" s="16"/>
      <c r="C4" s="20" cm="1">
        <f t="array" aca="1" ref="C4" ca="1">INDIRECT("'"&amp;$C$1&amp;"'!F2")</f>
        <v>310</v>
      </c>
      <c r="E4" s="174" t="s">
        <v>50</v>
      </c>
      <c r="S4" s="34"/>
      <c r="AB4"/>
    </row>
    <row r="5" spans="1:38">
      <c r="A5" s="17" t="s">
        <v>51</v>
      </c>
      <c r="C5" s="91" cm="1">
        <f t="array" aca="1" ref="C5" ca="1">INDIRECT("'"&amp;$C$1&amp;"'!j20")</f>
        <v>0.91944235711917011</v>
      </c>
      <c r="E5" s="174" t="s">
        <v>47</v>
      </c>
      <c r="S5" s="34"/>
      <c r="AB5"/>
    </row>
    <row r="6" spans="1:38">
      <c r="A6" s="17" t="s">
        <v>52</v>
      </c>
      <c r="C6" s="21" cm="1">
        <f t="array" aca="1" ref="C6" ca="1">INDIRECT("'"&amp;$C$1&amp;"'!e18")</f>
        <v>330</v>
      </c>
      <c r="E6" s="174" t="s">
        <v>53</v>
      </c>
      <c r="S6" s="34"/>
      <c r="AB6"/>
    </row>
    <row r="7" spans="1:38">
      <c r="A7" s="17" t="s">
        <v>54</v>
      </c>
      <c r="C7" s="21" cm="1">
        <f t="array" aca="1" ref="C7" ca="1">INDIRECT("'"&amp;$C$1&amp;"'!F6")</f>
        <v>330</v>
      </c>
      <c r="E7" s="174" t="s">
        <v>55</v>
      </c>
      <c r="S7" s="34"/>
      <c r="AB7"/>
    </row>
    <row r="8" spans="1:38">
      <c r="A8" s="17" t="s">
        <v>56</v>
      </c>
      <c r="C8" s="21" cm="1">
        <f t="array" aca="1" ref="C8" ca="1">INDIRECT("'"&amp;$C$1&amp;"'!F7")</f>
        <v>300</v>
      </c>
      <c r="S8" s="34"/>
      <c r="AB8"/>
    </row>
    <row r="9" spans="1:38">
      <c r="A9" s="17" t="s">
        <v>57</v>
      </c>
      <c r="C9" s="91" cm="1">
        <f t="array" aca="1" ref="C9" ca="1">INDIRECT("'"&amp;$C$1&amp;"'!E19")</f>
        <v>12.578999999999999</v>
      </c>
      <c r="S9" s="34"/>
      <c r="AB9"/>
    </row>
    <row r="10" spans="1:38">
      <c r="A10" s="17" t="s">
        <v>58</v>
      </c>
      <c r="C10" s="91" cm="1">
        <f t="array" aca="1" ref="C10" ca="1">INDIRECT("'"&amp;$C$1&amp;"'!F3")</f>
        <v>34</v>
      </c>
      <c r="S10" s="34"/>
      <c r="AB10"/>
    </row>
    <row r="11" spans="1:38">
      <c r="A11" s="17" t="s">
        <v>59</v>
      </c>
      <c r="C11" s="91" cm="1">
        <f t="array" aca="1" ref="C11" ca="1">INDIRECT("'"&amp;$C$1&amp;"'!F4")</f>
        <v>3</v>
      </c>
      <c r="S11" s="34"/>
      <c r="AB11"/>
    </row>
    <row r="12" spans="1:38">
      <c r="A12" s="82" t="s">
        <v>60</v>
      </c>
      <c r="B12" s="18"/>
      <c r="C12" s="133" cm="1">
        <f t="array" aca="1" ref="C12" ca="1">INDIRECT("'"&amp;$C$1&amp;"'!E20")</f>
        <v>10.231073645281061</v>
      </c>
      <c r="S12" s="34"/>
      <c r="AB12"/>
    </row>
    <row r="13" spans="1:38">
      <c r="A13" s="275" t="s">
        <v>61</v>
      </c>
      <c r="B13" s="276"/>
      <c r="C13" s="121">
        <v>0.3</v>
      </c>
      <c r="H13" s="30"/>
      <c r="S13" s="34"/>
      <c r="AB13"/>
    </row>
    <row r="14" spans="1:38">
      <c r="A14" s="277" t="s">
        <v>62</v>
      </c>
      <c r="B14" s="265"/>
      <c r="C14" s="93">
        <v>25</v>
      </c>
      <c r="H14" s="30"/>
      <c r="S14" s="34"/>
      <c r="AB14"/>
    </row>
    <row r="15" spans="1:38">
      <c r="S15" s="34"/>
      <c r="AB15"/>
    </row>
    <row r="16" spans="1:38">
      <c r="A16" s="83"/>
      <c r="B16" s="28"/>
      <c r="C16" s="84" t="s">
        <v>63</v>
      </c>
      <c r="D16" s="84" t="s">
        <v>64</v>
      </c>
      <c r="E16" s="85" t="s">
        <v>65</v>
      </c>
      <c r="S16" s="34"/>
      <c r="AB16"/>
      <c r="AL16" s="29"/>
    </row>
    <row r="17" spans="1:39">
      <c r="A17" s="15" t="s">
        <v>66</v>
      </c>
      <c r="B17" s="16"/>
      <c r="C17" s="16">
        <f ca="1">C10</f>
        <v>34</v>
      </c>
      <c r="D17" s="16">
        <f ca="1">C17+C11</f>
        <v>37</v>
      </c>
      <c r="E17" s="20">
        <f ca="1">C17-C11</f>
        <v>31</v>
      </c>
      <c r="S17" s="34"/>
      <c r="AB17"/>
      <c r="AL17" s="29"/>
    </row>
    <row r="18" spans="1:39">
      <c r="A18" s="221" t="s">
        <v>67</v>
      </c>
      <c r="B18" s="18"/>
      <c r="C18" s="126">
        <f ca="1">C10/C12</f>
        <v>3.3232093892396155</v>
      </c>
      <c r="D18" s="126">
        <f ca="1">D17/C12+C13</f>
        <v>3.916433747113699</v>
      </c>
      <c r="E18" s="127">
        <f ca="1">E17/C12-C13</f>
        <v>2.7299850313655321</v>
      </c>
      <c r="S18" s="34"/>
      <c r="AB18" s="30"/>
      <c r="AL18" s="29"/>
    </row>
    <row r="19" spans="1:39">
      <c r="A19" s="125"/>
      <c r="D19" s="29"/>
      <c r="E19" s="29"/>
      <c r="F19" s="29"/>
      <c r="AC19" s="30"/>
      <c r="AM19" s="29"/>
    </row>
    <row r="20" spans="1:39">
      <c r="A20" s="31" t="s">
        <v>9</v>
      </c>
      <c r="AM20" s="29"/>
    </row>
    <row r="21" spans="1:39">
      <c r="A21" t="s">
        <v>68</v>
      </c>
      <c r="C21" s="26" t="b">
        <f ca="1">AND(D18&gt;=1,E18&lt;=1)</f>
        <v>0</v>
      </c>
      <c r="AM21" s="29"/>
    </row>
    <row r="22" spans="1:39">
      <c r="A22" t="s">
        <v>69</v>
      </c>
      <c r="C22" s="27" t="b">
        <f ca="1">C5&gt;=1/3</f>
        <v>1</v>
      </c>
      <c r="AM22" s="29"/>
    </row>
    <row r="23" spans="1:39">
      <c r="AM23" s="29"/>
    </row>
    <row r="24" spans="1:39">
      <c r="A24" s="32" t="s">
        <v>10</v>
      </c>
      <c r="AM24" s="29"/>
    </row>
    <row r="25" spans="1:39">
      <c r="A25" t="s">
        <v>70</v>
      </c>
      <c r="C25" s="26" t="b">
        <f ca="1">AND(D18&gt;=2,E18&lt;=2)</f>
        <v>0</v>
      </c>
      <c r="AM25" s="29"/>
    </row>
    <row r="26" spans="1:39">
      <c r="A26" t="s">
        <v>71</v>
      </c>
      <c r="C26" s="27" t="b">
        <f ca="1">AND(C5&gt;=0.5,C5&lt;=2)</f>
        <v>1</v>
      </c>
      <c r="AM26" s="29"/>
    </row>
    <row r="27" spans="1:39">
      <c r="A27" t="s">
        <v>72</v>
      </c>
      <c r="C27" s="26" t="b">
        <f ca="1">C6&lt;=60</f>
        <v>0</v>
      </c>
      <c r="AM27" s="29"/>
    </row>
    <row r="28" spans="1:39">
      <c r="AM28" s="29"/>
    </row>
    <row r="29" spans="1:39">
      <c r="A29" s="32" t="s">
        <v>11</v>
      </c>
      <c r="AM29" s="29"/>
    </row>
    <row r="30" spans="1:39">
      <c r="A30" t="s">
        <v>70</v>
      </c>
      <c r="C30" s="26" t="b">
        <f ca="1">AND(D18&gt;=2,E18&lt;=2)</f>
        <v>0</v>
      </c>
      <c r="AM30" s="29"/>
    </row>
    <row r="31" spans="1:39">
      <c r="A31" t="s">
        <v>71</v>
      </c>
      <c r="C31" s="27" t="b">
        <f ca="1">AND(C5&gt;=0.5,C5&lt;=2)</f>
        <v>1</v>
      </c>
      <c r="AM31" s="29"/>
    </row>
    <row r="32" spans="1:39">
      <c r="A32" t="s">
        <v>73</v>
      </c>
      <c r="C32" s="26" t="b">
        <f ca="1">C6&gt;=120</f>
        <v>1</v>
      </c>
      <c r="AM32" s="29"/>
    </row>
    <row r="33" spans="1:71">
      <c r="AM33" s="29"/>
    </row>
    <row r="34" spans="1:71">
      <c r="A34" s="25" t="s">
        <v>74</v>
      </c>
      <c r="AM34" s="29"/>
    </row>
    <row r="35" spans="1:71">
      <c r="A35" s="10" t="s">
        <v>75</v>
      </c>
      <c r="B35" s="270" t="s">
        <v>51</v>
      </c>
      <c r="C35" s="271"/>
      <c r="D35" s="271"/>
      <c r="E35" s="272"/>
      <c r="F35" s="270" t="s">
        <v>51</v>
      </c>
      <c r="G35" s="271"/>
      <c r="H35" s="271"/>
      <c r="I35" s="272"/>
      <c r="J35" s="24"/>
      <c r="K35" s="24"/>
      <c r="L35" s="24"/>
      <c r="M35" s="24"/>
      <c r="N35" s="24"/>
      <c r="O35" s="24"/>
      <c r="P35" s="24"/>
      <c r="Q35" s="24"/>
      <c r="R35" s="24"/>
      <c r="S35" s="24"/>
      <c r="AM35" s="29"/>
      <c r="BM35">
        <f>COS(RADIANS(40))</f>
        <v>0.76604444311897801</v>
      </c>
    </row>
    <row r="36" spans="1:71">
      <c r="A36" s="11" t="s">
        <v>52</v>
      </c>
      <c r="B36" s="13">
        <v>0.33</v>
      </c>
      <c r="C36" s="9">
        <v>0.5</v>
      </c>
      <c r="D36" s="9">
        <v>1</v>
      </c>
      <c r="E36" s="14">
        <v>2</v>
      </c>
      <c r="F36" s="13">
        <f>B36</f>
        <v>0.33</v>
      </c>
      <c r="G36" s="9">
        <f t="shared" ref="G36:I36" si="0">C36</f>
        <v>0.5</v>
      </c>
      <c r="H36" s="9">
        <f t="shared" si="0"/>
        <v>1</v>
      </c>
      <c r="I36" s="14">
        <f t="shared" si="0"/>
        <v>2</v>
      </c>
      <c r="J36" s="24"/>
      <c r="K36" s="24"/>
      <c r="L36" s="24"/>
      <c r="M36" s="24"/>
      <c r="N36" s="24"/>
      <c r="O36" s="24"/>
      <c r="P36" s="24"/>
      <c r="Q36" s="24"/>
      <c r="R36" s="24"/>
      <c r="S36" s="24"/>
      <c r="AM36" s="29"/>
    </row>
    <row r="37" spans="1:71">
      <c r="A37" s="1">
        <v>0</v>
      </c>
      <c r="B37" s="1">
        <f ca="1">IFERROR(DEGREES(ACOS(1.56*$C$9^2/ABS(B$36*$C$4))),-1)</f>
        <v>-1</v>
      </c>
      <c r="C37" s="2">
        <f ca="1">IFERROR(DEGREES(ACOS(1.56*$C$9^2/ABS(C$36*$C$4))),-1)</f>
        <v>-1</v>
      </c>
      <c r="D37" s="2">
        <f t="shared" ref="C37:D38" ca="1" si="1">IFERROR(DEGREES(ACOS(1.56*$C$9^2/ABS(D$36*$C$4))),-1)</f>
        <v>37.225530147676828</v>
      </c>
      <c r="E37" s="3">
        <f ca="1">IFERROR(MIN(DEGREES(ACOS(1.56*$C$9^2/ABS(E$36*$C$4))),60),-1)</f>
        <v>60</v>
      </c>
      <c r="F37" s="1">
        <f t="shared" ref="F37:H38" ca="1" si="2">IFERROR(180-DEGREES(ACOS(1.56*$C$9^2/ABS(B$36*$C$4))),181)</f>
        <v>181</v>
      </c>
      <c r="G37" s="2">
        <f t="shared" ca="1" si="2"/>
        <v>181</v>
      </c>
      <c r="H37" s="2">
        <f t="shared" ca="1" si="2"/>
        <v>142.77446985232316</v>
      </c>
      <c r="I37" s="3">
        <f ca="1">IFERROR(MAX(180-DEGREES(ACOS(1.56*$C$9^2/ABS(E$36*$C$4))),120),181)</f>
        <v>120</v>
      </c>
      <c r="J37" s="4"/>
      <c r="K37" s="4"/>
      <c r="L37" s="4"/>
      <c r="M37" s="4"/>
      <c r="N37" s="4"/>
      <c r="O37" s="4"/>
      <c r="P37" s="4"/>
      <c r="Q37" s="4"/>
      <c r="R37" s="4"/>
      <c r="S37" s="4"/>
      <c r="AM37" s="29"/>
    </row>
    <row r="38" spans="1:71">
      <c r="A38" s="5">
        <f>C14</f>
        <v>25</v>
      </c>
      <c r="B38" s="5">
        <f ca="1">IFERROR(DEGREES(ACOS(1.56*$C$9^2/ABS(B$36*$C$4))),-1)</f>
        <v>-1</v>
      </c>
      <c r="C38" s="6">
        <f t="shared" ca="1" si="1"/>
        <v>-1</v>
      </c>
      <c r="D38" s="6">
        <f t="shared" ca="1" si="1"/>
        <v>37.225530147676828</v>
      </c>
      <c r="E38" s="7">
        <f ca="1">IFERROR(MIN(DEGREES(ACOS(1.56*$C$9^2/ABS(E$36*$C$4))),60),-1)</f>
        <v>60</v>
      </c>
      <c r="F38" s="5">
        <f t="shared" ca="1" si="2"/>
        <v>181</v>
      </c>
      <c r="G38" s="6">
        <f t="shared" ca="1" si="2"/>
        <v>181</v>
      </c>
      <c r="H38" s="6">
        <f t="shared" ca="1" si="2"/>
        <v>142.77446985232316</v>
      </c>
      <c r="I38" s="7">
        <f ca="1">IFERROR(MAX(180-DEGREES(ACOS(1.56*$C$9^2/ABS(E$36*$C$4))),120),181)</f>
        <v>120</v>
      </c>
      <c r="J38" s="4"/>
      <c r="K38" s="4"/>
      <c r="L38" s="4"/>
      <c r="M38" s="4"/>
      <c r="N38" s="4"/>
      <c r="O38" s="4"/>
      <c r="P38" s="4"/>
      <c r="Q38" s="4"/>
      <c r="R38" s="4"/>
      <c r="S38" s="4"/>
      <c r="AM38" s="29"/>
    </row>
    <row r="39" spans="1:71">
      <c r="AM39" s="29"/>
    </row>
    <row r="40" spans="1:71">
      <c r="A40" s="25" t="s">
        <v>76</v>
      </c>
      <c r="W40" s="25" t="s">
        <v>77</v>
      </c>
      <c r="AM40" s="29"/>
    </row>
    <row r="41" spans="1:71">
      <c r="A41" s="10" t="s">
        <v>75</v>
      </c>
      <c r="B41" s="270" t="s">
        <v>78</v>
      </c>
      <c r="C41" s="271"/>
      <c r="D41" s="271"/>
      <c r="E41" s="271"/>
      <c r="F41" s="271"/>
      <c r="G41" s="271"/>
      <c r="H41" s="272"/>
      <c r="I41" s="114" t="s">
        <v>52</v>
      </c>
      <c r="J41" s="108" t="s">
        <v>79</v>
      </c>
      <c r="K41" s="109" t="s">
        <v>80</v>
      </c>
      <c r="L41" s="110" t="s">
        <v>81</v>
      </c>
      <c r="M41" s="109" t="s">
        <v>82</v>
      </c>
      <c r="N41" s="108" t="s">
        <v>83</v>
      </c>
      <c r="O41" s="109" t="s">
        <v>84</v>
      </c>
      <c r="P41" s="94" t="s">
        <v>85</v>
      </c>
      <c r="Q41" s="95"/>
      <c r="R41" s="96"/>
      <c r="S41" s="94" t="s">
        <v>86</v>
      </c>
      <c r="T41" s="95"/>
      <c r="U41" s="96"/>
      <c r="AL41" s="29"/>
      <c r="BD41" s="12"/>
      <c r="BE41" s="15"/>
      <c r="BF41" s="219" t="s">
        <v>87</v>
      </c>
      <c r="BG41" s="220" t="s">
        <v>88</v>
      </c>
      <c r="BH41" s="270" t="s">
        <v>89</v>
      </c>
      <c r="BI41" s="271"/>
      <c r="BJ41" s="272"/>
      <c r="BK41" s="270" t="s">
        <v>90</v>
      </c>
      <c r="BL41" s="271" t="s">
        <v>91</v>
      </c>
      <c r="BM41" s="272"/>
      <c r="BN41" s="15"/>
      <c r="BO41" s="16"/>
      <c r="BP41" s="16"/>
      <c r="BQ41" s="16"/>
      <c r="BR41" s="20"/>
    </row>
    <row r="42" spans="1:71">
      <c r="A42" s="11" t="s">
        <v>52</v>
      </c>
      <c r="B42" s="8">
        <v>0.01</v>
      </c>
      <c r="C42" s="9">
        <v>1</v>
      </c>
      <c r="D42" s="9">
        <v>2</v>
      </c>
      <c r="E42" s="9">
        <f>1-C13</f>
        <v>0.7</v>
      </c>
      <c r="F42" s="9">
        <f>2-C13</f>
        <v>1.7</v>
      </c>
      <c r="G42" s="24">
        <f>1+C13</f>
        <v>1.3</v>
      </c>
      <c r="H42" s="24">
        <f>2+C13</f>
        <v>2.2999999999999998</v>
      </c>
      <c r="I42" s="107">
        <f>I43</f>
        <v>0.05</v>
      </c>
      <c r="J42" s="111">
        <f ca="1">K43</f>
        <v>181</v>
      </c>
      <c r="K42" s="109"/>
      <c r="L42" s="113">
        <f ca="1">M43</f>
        <v>181</v>
      </c>
      <c r="M42" s="109"/>
      <c r="N42" s="111" t="e">
        <f ca="1">O43</f>
        <v>#N/A</v>
      </c>
      <c r="O42" s="109"/>
      <c r="P42" s="115"/>
      <c r="Q42" s="116"/>
      <c r="R42" s="117"/>
      <c r="S42" s="115"/>
      <c r="T42" s="116"/>
      <c r="U42" s="117"/>
      <c r="W42" s="145" t="s">
        <v>92</v>
      </c>
      <c r="X42" s="146">
        <v>5</v>
      </c>
      <c r="Y42" s="146">
        <v>10</v>
      </c>
      <c r="Z42" s="146">
        <v>15</v>
      </c>
      <c r="AA42" s="146">
        <v>20</v>
      </c>
      <c r="AB42" s="146">
        <v>25</v>
      </c>
      <c r="AC42" s="147">
        <v>30</v>
      </c>
      <c r="AD42" s="135"/>
      <c r="AE42" s="84" t="s">
        <v>93</v>
      </c>
      <c r="AF42" s="85" t="s">
        <v>94</v>
      </c>
      <c r="AG42" s="84"/>
      <c r="AH42" s="84" t="s">
        <v>95</v>
      </c>
      <c r="AI42" s="84" t="s">
        <v>94</v>
      </c>
      <c r="AJ42" s="83"/>
      <c r="AK42" s="149" t="s">
        <v>96</v>
      </c>
      <c r="AL42" s="83"/>
      <c r="AM42" s="85" t="s">
        <v>97</v>
      </c>
      <c r="AN42" s="83" t="s">
        <v>98</v>
      </c>
      <c r="AO42" s="150" t="s">
        <v>99</v>
      </c>
      <c r="AP42" s="83" t="s">
        <v>98</v>
      </c>
      <c r="AQ42" s="149" t="s">
        <v>100</v>
      </c>
      <c r="AR42" s="83"/>
      <c r="AS42" s="150" t="s">
        <v>99</v>
      </c>
      <c r="AT42" s="83"/>
      <c r="AU42" s="149" t="str">
        <f>J41</f>
        <v>Risk area, Parametric roll**</v>
      </c>
      <c r="AV42" s="83"/>
      <c r="AW42" s="149" t="s">
        <v>81</v>
      </c>
      <c r="AX42" s="159"/>
      <c r="AY42" s="161" t="str">
        <f>N41</f>
        <v>para BQ left</v>
      </c>
      <c r="AZ42" s="15"/>
      <c r="BA42" s="175" t="str">
        <f>P41</f>
        <v>Highest parametric roll risk***</v>
      </c>
      <c r="BD42" s="164" t="s">
        <v>101</v>
      </c>
      <c r="BE42" s="186" t="s">
        <v>102</v>
      </c>
      <c r="BF42" s="13" t="s">
        <v>67</v>
      </c>
      <c r="BG42" s="14" t="s">
        <v>67</v>
      </c>
      <c r="BH42" s="13" t="s">
        <v>103</v>
      </c>
      <c r="BI42" s="9" t="s">
        <v>23</v>
      </c>
      <c r="BJ42" s="14" t="s">
        <v>24</v>
      </c>
      <c r="BK42" s="13" t="s">
        <v>103</v>
      </c>
      <c r="BL42" s="9" t="s">
        <v>23</v>
      </c>
      <c r="BM42" s="14" t="s">
        <v>24</v>
      </c>
      <c r="BN42" s="13" t="s">
        <v>104</v>
      </c>
      <c r="BO42" s="9" t="s">
        <v>105</v>
      </c>
      <c r="BP42" s="9" t="s">
        <v>106</v>
      </c>
      <c r="BQ42" s="187" t="s">
        <v>107</v>
      </c>
      <c r="BR42" s="188" t="s">
        <v>108</v>
      </c>
      <c r="BS42" s="24"/>
    </row>
    <row r="43" spans="1:71">
      <c r="A43" s="12">
        <v>0</v>
      </c>
      <c r="B43" s="1">
        <f t="shared" ref="B43:D61" ca="1" si="3">IFERROR(DEGREES(ACOS(3*$C$9*($C$9-$C$17/B$42)/($C$17/B$42*$A43))),IF($C$9-$C$17/B$42&lt;=0,181,-1))</f>
        <v>181</v>
      </c>
      <c r="C43" s="2">
        <f t="shared" ca="1" si="3"/>
        <v>181</v>
      </c>
      <c r="D43" s="21">
        <f t="shared" ca="1" si="3"/>
        <v>181</v>
      </c>
      <c r="E43" s="2">
        <f ca="1">IFERROR(DEGREES(ACOS(3*$C$9*($C$9-$D$17/E$42)/($D$17/E$42*$A43))),IF($C$9-$D$17/E$42&lt;=0,181,-1))</f>
        <v>181</v>
      </c>
      <c r="F43" s="2">
        <f ca="1">IFERROR(DEGREES(ACOS(3*$C$9*($C$9-$D$17/F$42)/($D$17/F$42*$A43))),IF($C$9-$D$17/F$42&lt;=0,181,-1))</f>
        <v>181</v>
      </c>
      <c r="G43" s="1">
        <f t="shared" ref="G43:H61" ca="1" si="4">IFERROR(DEGREES(ACOS(3*$C$9*($C$9-$E$17/G$42)/($E$17/G$42*$A43))),IF($C$9-$E$17/G$42&lt;=0,181,-1))</f>
        <v>181</v>
      </c>
      <c r="H43" s="2">
        <f t="shared" ca="1" si="4"/>
        <v>181</v>
      </c>
      <c r="I43" s="97">
        <v>0.05</v>
      </c>
      <c r="J43" s="22">
        <f ca="1">IF(H43&lt;$I$37,IF(F43&lt;$I$37,#N/A,$I$37),IF(H43&gt;$G$37,#N/A,H43))</f>
        <v>181</v>
      </c>
      <c r="K43" s="21">
        <f ca="1">IF(F43&gt;=$G$37,IF($G$37&lt;J43,179.5,$G$37),IF(F43&lt;$I$37,#N/A,F43))</f>
        <v>181</v>
      </c>
      <c r="L43" s="4">
        <f ca="1">IF(G43&gt;$F$37,#N/A,G43)</f>
        <v>181</v>
      </c>
      <c r="M43" s="21">
        <f ca="1">IF(E43&gt;=$F$37,IF($F$37&lt;L43,179.5,$F$37),E43)</f>
        <v>181</v>
      </c>
      <c r="N43" s="22" t="e">
        <f ca="1">IF(F43&gt;$E$37,IF(H43&gt;$E$37,#N/A,$E$37),IF(F43&lt;$C$37,#N/A,F43))</f>
        <v>#N/A</v>
      </c>
      <c r="O43" s="21" t="e">
        <f ca="1">IF(H43&lt;$C$37,IF($C$37&gt;N43,0.5,$C$37),IF(H43&gt;$E$37,#N/A,H43))</f>
        <v>#N/A</v>
      </c>
      <c r="P43" s="97">
        <f ca="1">ABS(D43-$H$37)</f>
        <v>38.225530147676835</v>
      </c>
      <c r="Q43" t="e">
        <f t="shared" ref="Q43:Q74" ca="1" si="5">IF(AND(P43=MIN($P$43:$P$202),D43&gt;$I$37,D43&lt;$G$37),A43,#N/A)</f>
        <v>#N/A</v>
      </c>
      <c r="R43" s="106" t="e">
        <f t="shared" ref="R43:R74" ca="1" si="6">IF(AND(P43=MIN($P$43:$P$202),D43&gt;$I$37,D43&lt;$G$37),D43,#N/A)</f>
        <v>#N/A</v>
      </c>
      <c r="S43" s="97">
        <f ca="1">ABS(D43-$D$37)</f>
        <v>143.77446985232316</v>
      </c>
      <c r="T43" s="34" t="e">
        <f ca="1">IF(AND(S43=MIN($S$43:$S$202),D43&gt;$C$37,D43&lt;$E$37),A43,#N/A)</f>
        <v>#N/A</v>
      </c>
      <c r="U43" s="59" t="e">
        <f t="shared" ref="U43:U74" ca="1" si="7">IF(AND(S43=MIN($S$43:$S$202),D43&gt;$C$37,D43&lt;$E$37),D43,#N/A)</f>
        <v>#N/A</v>
      </c>
      <c r="W43" s="143">
        <v>30</v>
      </c>
      <c r="X43" s="37">
        <v>1</v>
      </c>
      <c r="Y43" s="37">
        <v>1</v>
      </c>
      <c r="Z43" s="37">
        <v>1</v>
      </c>
      <c r="AA43" s="37">
        <v>1</v>
      </c>
      <c r="AB43" s="37">
        <v>1</v>
      </c>
      <c r="AC43" s="134">
        <v>1</v>
      </c>
      <c r="AD43" s="136">
        <f>$AC$42*SIN(RADIANS(W43))</f>
        <v>14.999999999999998</v>
      </c>
      <c r="AE43" s="29">
        <f>$AC$42*COS(RADIANS(W43))</f>
        <v>25.98076211353316</v>
      </c>
      <c r="AF43" s="134" t="str">
        <f>W43&amp;"°"</f>
        <v>30°</v>
      </c>
      <c r="AG43">
        <v>0</v>
      </c>
      <c r="AH43">
        <v>0</v>
      </c>
      <c r="AI43" s="24" t="str">
        <f>AH43&amp;" kn"</f>
        <v>0 kn</v>
      </c>
      <c r="AJ43" s="97">
        <f ca="1">IF(OR(D37=181,D37=-1),#N/A,A37*SIN(RADIANS(D37)))</f>
        <v>0</v>
      </c>
      <c r="AK43" s="91">
        <f ca="1">IF(OR(D37=181,D37=-1),#N/A,A37*COS(RADIANS(D37)))</f>
        <v>0</v>
      </c>
      <c r="AL43" s="97" t="e">
        <f ca="1">IF(OR(D43=181,D43=-1),#N/A,A43*SIN(RADIANS(D43)))</f>
        <v>#N/A</v>
      </c>
      <c r="AM43" s="91" t="e">
        <f ca="1">IF(OR(D43=181,D43=-1),#N/A,A43*COS(RADIANS(D43)))</f>
        <v>#N/A</v>
      </c>
      <c r="AN43" s="151" t="e">
        <f ca="1">-AL43</f>
        <v>#N/A</v>
      </c>
      <c r="AO43" s="152" t="e">
        <f ca="1">AM43</f>
        <v>#N/A</v>
      </c>
      <c r="AP43" s="97" t="e">
        <f ca="1">IF(OR(C43=181,C43=-1),#N/A,A43*SIN(RADIANS(C43)))</f>
        <v>#N/A</v>
      </c>
      <c r="AQ43" s="91" t="e">
        <f ca="1">IF(OR(C43=181,C43=-1),#N/A,A43*COS(RADIANS(C43)))</f>
        <v>#N/A</v>
      </c>
      <c r="AR43" s="153" t="e">
        <f ca="1">-AP43</f>
        <v>#N/A</v>
      </c>
      <c r="AS43" s="152" t="e">
        <f ca="1">AQ43</f>
        <v>#N/A</v>
      </c>
      <c r="AT43" s="151" t="e">
        <f ca="1">IF(OR(J43=181,J43=-1),#N/A,I43*SIN(RADIANS(J43)))</f>
        <v>#N/A</v>
      </c>
      <c r="AU43" s="152" t="e">
        <f ca="1">IF(OR(J43=181,J43=-1),#N/A,I43*COS(RADIANS(J43)))</f>
        <v>#N/A</v>
      </c>
      <c r="AV43" s="151" t="e">
        <f ca="1">IF(OR(L43=181,L43=-1),#N/A,I43*SIN(RADIANS(L43)))</f>
        <v>#N/A</v>
      </c>
      <c r="AW43" s="152" t="e">
        <f ca="1">IF(OR(L43=181,L43=-1),#N/A,I43*COS(RADIANS(L43)))</f>
        <v>#N/A</v>
      </c>
      <c r="AX43" s="151" t="e">
        <f ca="1">IF(OR(N43=181,N43=-1,N43=0.5),#N/A,I43*SIN(RADIANS(N43)))</f>
        <v>#N/A</v>
      </c>
      <c r="AY43" s="152" t="e">
        <f ca="1">IF(OR(N43=181,N43=-1,N43=0.5),#N/A,I43*COS(RADIANS(N43)))</f>
        <v>#N/A</v>
      </c>
      <c r="AZ43" s="154">
        <f ca="1">IF(MAX(Q203,T203)=0,#N/A,MAX(Q203,T203))</f>
        <v>12.34375</v>
      </c>
      <c r="BA43" s="155">
        <f ca="1">IF(MAX(R203,U203)=0,#N/A,MAX(R203,U203))</f>
        <v>142.6595299749159</v>
      </c>
      <c r="BD43" s="12">
        <v>0</v>
      </c>
      <c r="BE43" s="153">
        <f ca="1">1.56*$C$9^2/ABS(COS(RADIANS(BD43)))/$C$4</f>
        <v>0.7962604385806451</v>
      </c>
      <c r="BF43" s="153">
        <f ca="1">$D$17/(3*$C$9^2/(3*$C$9+$C$14*COS(RADIANS(BD43))))</f>
        <v>4.8900351690557322</v>
      </c>
      <c r="BG43" s="153">
        <f ca="1">$E$17/(3*$C$9^2/(3*$C$9+$C$14*COS(RADIANS(BD43))))</f>
        <v>4.0970564929926407</v>
      </c>
      <c r="BH43" s="15" t="b">
        <f ca="1">AND(BN43,BP43,BR43)</f>
        <v>0</v>
      </c>
      <c r="BI43" s="153" t="e">
        <f ca="1">IF(BH43,$C$14*SIN(RADIANS(BD43)),#N/A)</f>
        <v>#N/A</v>
      </c>
      <c r="BJ43" s="152" t="e">
        <f ca="1">IF(BH43,$C$14*COS(RADIANS(BD43)),#N/A)</f>
        <v>#N/A</v>
      </c>
      <c r="BK43" s="16" t="b">
        <f ca="1">AND(BO43,BQ43)</f>
        <v>0</v>
      </c>
      <c r="BL43" s="153" t="e">
        <f ca="1">IF(BK43,$C$14*SIN(RADIANS(BD43)),#N/A)</f>
        <v>#N/A</v>
      </c>
      <c r="BM43" s="152" t="e">
        <f ca="1">IF(BK43,$C$14*COS(RADIANS(BD43)),#N/A)</f>
        <v>#N/A</v>
      </c>
      <c r="BN43" s="15" t="b">
        <f ca="1">AND(BG43&lt;2.3,BF43&gt;1.7)</f>
        <v>0</v>
      </c>
      <c r="BO43" s="16" t="b">
        <f ca="1">AND(BG43&lt;1.3,BF43&gt;0.7)</f>
        <v>0</v>
      </c>
      <c r="BP43" s="16" t="b">
        <f ca="1">AND(0.5&lt;BE43,BE43&lt;2)</f>
        <v>1</v>
      </c>
      <c r="BQ43" s="16" t="b">
        <f ca="1">BE43&gt;0.33</f>
        <v>1</v>
      </c>
      <c r="BR43" s="20" t="b">
        <f>ABS(COS(RADIANS(BD43)))&gt;=0.5</f>
        <v>1</v>
      </c>
    </row>
    <row r="44" spans="1:71">
      <c r="A44" s="19">
        <f t="shared" ref="A44:A74" si="8">A43+$C$14/160</f>
        <v>0.15625</v>
      </c>
      <c r="B44" s="22">
        <f t="shared" ca="1" si="3"/>
        <v>181</v>
      </c>
      <c r="C44" s="4">
        <f t="shared" ca="1" si="3"/>
        <v>181</v>
      </c>
      <c r="D44" s="21">
        <f t="shared" ca="1" si="3"/>
        <v>181</v>
      </c>
      <c r="E44" s="4">
        <f t="shared" ref="E44:F61" ca="1" si="9">IFERROR(DEGREES(ACOS(3*$C$9*($C$9-$D$17/E$42)/($D$17/E$42*$A44))),IF($C$9-$D$17/E$42&lt;=0,181,-1))</f>
        <v>181</v>
      </c>
      <c r="F44" s="4">
        <f t="shared" ca="1" si="9"/>
        <v>181</v>
      </c>
      <c r="G44" s="22">
        <f t="shared" ca="1" si="4"/>
        <v>181</v>
      </c>
      <c r="H44" s="4">
        <f t="shared" ca="1" si="4"/>
        <v>181</v>
      </c>
      <c r="I44" s="97">
        <f t="shared" ref="I44:I106" si="10">A44</f>
        <v>0.15625</v>
      </c>
      <c r="J44" s="22">
        <f t="shared" ref="J44:J106" ca="1" si="11">IF(H44&lt;$I$37,IF(F44&lt;$I$37,#N/A,$I$37),IF(H44&gt;$G$37,#N/A,H44))</f>
        <v>181</v>
      </c>
      <c r="K44" s="21">
        <f t="shared" ref="K44:K107" ca="1" si="12">IF(F44&gt;=$G$37,IF($G$37&lt;J44,179.5,$G$37),IF(F44&lt;$I$37,#N/A,F44))</f>
        <v>181</v>
      </c>
      <c r="L44" s="4">
        <f t="shared" ref="L44:L73" ca="1" si="13">IF(G44&gt;$F$37,#N/A,G44)</f>
        <v>181</v>
      </c>
      <c r="M44" s="21">
        <f t="shared" ref="M44:M107" ca="1" si="14">IF(E44&gt;=$F$37,IF($F$37&lt;L44,179.5,$F$37),E44)</f>
        <v>181</v>
      </c>
      <c r="N44" s="22" t="e">
        <f t="shared" ref="N44:N107" ca="1" si="15">IF(F44&gt;$E$37,IF(H44&gt;$E$37,#N/A,$E$37),IF(F44&lt;$C$37,#N/A,F44))</f>
        <v>#N/A</v>
      </c>
      <c r="O44" s="21" t="e">
        <f t="shared" ref="O44:O107" ca="1" si="16">IF(H44&lt;$C$37,IF($C$37&gt;N44,0.5,$C$37),IF(H44&gt;$E$37,#N/A,H44))</f>
        <v>#N/A</v>
      </c>
      <c r="P44" s="97">
        <f t="shared" ref="P44:P106" ca="1" si="17">ABS(D44-$H$37)</f>
        <v>38.225530147676835</v>
      </c>
      <c r="Q44" t="e">
        <f t="shared" ca="1" si="5"/>
        <v>#N/A</v>
      </c>
      <c r="R44" s="106" t="e">
        <f t="shared" ca="1" si="6"/>
        <v>#N/A</v>
      </c>
      <c r="S44" s="97">
        <f t="shared" ref="S44:S106" ca="1" si="18">ABS(D44-$D$37)</f>
        <v>143.77446985232316</v>
      </c>
      <c r="T44" s="34" t="e">
        <f t="shared" ref="T44:T74" ca="1" si="19">IF(AND(S44=MIN($S$43:$S$202),D44&gt;$C$37,D44&lt;$E$37),A44,#N/A)</f>
        <v>#N/A</v>
      </c>
      <c r="U44" s="59" t="e">
        <f t="shared" ca="1" si="7"/>
        <v>#N/A</v>
      </c>
      <c r="W44" s="143">
        <v>60</v>
      </c>
      <c r="X44" s="37">
        <v>1</v>
      </c>
      <c r="Y44" s="37">
        <v>1</v>
      </c>
      <c r="Z44" s="37">
        <v>1</v>
      </c>
      <c r="AA44" s="37">
        <v>1</v>
      </c>
      <c r="AB44" s="37">
        <v>1</v>
      </c>
      <c r="AC44" s="134">
        <v>1</v>
      </c>
      <c r="AD44" s="136">
        <f t="shared" ref="AD44:AD54" si="20">$AC$42*SIN(RADIANS(W44))</f>
        <v>25.980762113533157</v>
      </c>
      <c r="AE44" s="29">
        <f t="shared" ref="AE44:AE54" si="21">$AC$42*COS(RADIANS(W44))</f>
        <v>15.000000000000004</v>
      </c>
      <c r="AF44" s="134" t="str">
        <f>W44&amp;"°"</f>
        <v>60°</v>
      </c>
      <c r="AG44">
        <v>0</v>
      </c>
      <c r="AH44">
        <v>5</v>
      </c>
      <c r="AI44" s="24" t="str">
        <f t="shared" ref="AI44:AI48" si="22">AH44&amp;" kn"</f>
        <v>5 kn</v>
      </c>
      <c r="AJ44" s="97">
        <f ca="1">IF(OR(D38=181,D38=-1),#N/A,A38*SIN(RADIANS(D38)))</f>
        <v>15.123849418041663</v>
      </c>
      <c r="AK44" s="91">
        <f ca="1">IF(OR(D38=181,D38=-1),#N/A,A38*COS(RADIANS(D38)))</f>
        <v>19.906510964516126</v>
      </c>
      <c r="AL44" s="97" t="e">
        <f t="shared" ref="AL44:AL107" ca="1" si="23">IF(OR(D44=181,D44=-1),#N/A,A44*SIN(RADIANS(D44)))</f>
        <v>#N/A</v>
      </c>
      <c r="AM44" s="91" t="e">
        <f t="shared" ref="AM44:AM107" ca="1" si="24">IF(OR(D44=181,D44=-1),#N/A,A44*COS(RADIANS(D44)))</f>
        <v>#N/A</v>
      </c>
      <c r="AN44" s="97" t="e">
        <f t="shared" ref="AN44:AN107" ca="1" si="25">-AL44</f>
        <v>#N/A</v>
      </c>
      <c r="AO44" s="91" t="e">
        <f t="shared" ref="AO44:AO107" ca="1" si="26">AM44</f>
        <v>#N/A</v>
      </c>
      <c r="AP44" s="97" t="e">
        <f t="shared" ref="AP44:AP107" ca="1" si="27">IF(OR(C44=181,C44=-1),#N/A,A44*SIN(RADIANS(C44)))</f>
        <v>#N/A</v>
      </c>
      <c r="AQ44" s="91" t="e">
        <f t="shared" ref="AQ44:AQ107" ca="1" si="28">IF(OR(C44=181,C44=-1),#N/A,A44*COS(RADIANS(C44)))</f>
        <v>#N/A</v>
      </c>
      <c r="AR44" s="30" t="e">
        <f t="shared" ref="AR44:AR107" ca="1" si="29">-AP44</f>
        <v>#N/A</v>
      </c>
      <c r="AS44" s="91" t="e">
        <f t="shared" ref="AS44:AS107" ca="1" si="30">AQ44</f>
        <v>#N/A</v>
      </c>
      <c r="AT44" s="97" t="e">
        <f t="shared" ref="AT44:AT107" ca="1" si="31">IF(OR(J44=181,J44=-1),#N/A,I44*SIN(RADIANS(J44)))</f>
        <v>#N/A</v>
      </c>
      <c r="AU44" s="91" t="e">
        <f t="shared" ref="AU44:AU107" ca="1" si="32">IF(OR(J44=181,J44=-1),#N/A,I44*COS(RADIANS(J44)))</f>
        <v>#N/A</v>
      </c>
      <c r="AV44" s="97" t="e">
        <f t="shared" ref="AV44:AV107" ca="1" si="33">IF(OR(L44=181,L44=-1),#N/A,I44*SIN(RADIANS(L44)))</f>
        <v>#N/A</v>
      </c>
      <c r="AW44" s="91" t="e">
        <f t="shared" ref="AW44:AW107" ca="1" si="34">IF(OR(L44=181,L44=-1),#N/A,I44*COS(RADIANS(L44)))</f>
        <v>#N/A</v>
      </c>
      <c r="AX44" s="97" t="e">
        <f t="shared" ref="AX44:AX107" ca="1" si="35">IF(OR(N44=181,N44=-1,N44=0.5),#N/A,I44*SIN(RADIANS(N44)))</f>
        <v>#N/A</v>
      </c>
      <c r="AY44" s="91" t="e">
        <f t="shared" ref="AY44:AY107" ca="1" si="36">IF(OR(N44=181,N44=-1,N44=0.5),#N/A,I44*COS(RADIANS(N44)))</f>
        <v>#N/A</v>
      </c>
      <c r="AZ44" s="171" t="s">
        <v>23</v>
      </c>
      <c r="BA44" s="134" t="s">
        <v>24</v>
      </c>
      <c r="BD44" s="166">
        <v>1</v>
      </c>
      <c r="BE44" s="30">
        <f t="shared" ref="BE44:BE107" ca="1" si="37">1.56*$C$9^2/ABS(COS(RADIANS(BD44)))/$C$4</f>
        <v>0.79638173137569523</v>
      </c>
      <c r="BF44" s="30">
        <f t="shared" ref="BF44:BF107" ca="1" si="38">$D$17/(3*$C$9^2/(3*$C$9+$C$14*COS(RADIANS(BD44))))</f>
        <v>4.889738384047817</v>
      </c>
      <c r="BG44" s="30">
        <f t="shared" ref="BG44:BG45" ca="1" si="39">$E$17/(3*$C$9^2/(3*$C$9+$C$14*COS(RADIANS(BD44))))</f>
        <v>4.0968078352833057</v>
      </c>
      <c r="BH44" s="17" t="b">
        <f t="shared" ref="BH44:BH107" ca="1" si="40">AND(BN44,BP44,BR44)</f>
        <v>0</v>
      </c>
      <c r="BI44" s="30" t="e">
        <f t="shared" ref="BI44:BI107" ca="1" si="41">IF(BH44,$C$14*SIN(RADIANS(BD44)),#N/A)</f>
        <v>#N/A</v>
      </c>
      <c r="BJ44" s="91" t="e">
        <f t="shared" ref="BJ44:BJ107" ca="1" si="42">IF(BH44,$C$14*COS(RADIANS(BD44)),#N/A)</f>
        <v>#N/A</v>
      </c>
      <c r="BK44" t="b">
        <f t="shared" ref="BK44:BK107" ca="1" si="43">AND(BO44,BQ44)</f>
        <v>0</v>
      </c>
      <c r="BL44" s="30" t="e">
        <f t="shared" ref="BL44:BL45" ca="1" si="44">IF(BK44,$C$14*SIN(RADIANS(BD44)),#N/A)</f>
        <v>#N/A</v>
      </c>
      <c r="BM44" s="91" t="e">
        <f t="shared" ref="BM44:BM45" ca="1" si="45">IF(BK44,$C$14*COS(RADIANS(BD44)),#N/A)</f>
        <v>#N/A</v>
      </c>
      <c r="BN44" s="17" t="b">
        <f t="shared" ref="BN44:BN107" ca="1" si="46">AND(BG44&lt;2.3,BF44&gt;1.7)</f>
        <v>0</v>
      </c>
      <c r="BO44" t="b">
        <f t="shared" ref="BO44:BO107" ca="1" si="47">AND(BG44&lt;1.3,BF44&gt;0.7)</f>
        <v>0</v>
      </c>
      <c r="BP44" t="b">
        <f t="shared" ref="BP44:BP107" ca="1" si="48">AND(0.5&lt;BE44,BE44&lt;2)</f>
        <v>1</v>
      </c>
      <c r="BQ44" t="b">
        <f t="shared" ref="BQ44:BQ107" ca="1" si="49">BE44&gt;0.33</f>
        <v>1</v>
      </c>
      <c r="BR44" s="106" t="b">
        <f t="shared" ref="BR44:BR107" si="50">ABS(COS(RADIANS(BD44)))&gt;=0.5</f>
        <v>1</v>
      </c>
    </row>
    <row r="45" spans="1:71" ht="15.75" customHeight="1">
      <c r="A45" s="19">
        <f t="shared" si="8"/>
        <v>0.3125</v>
      </c>
      <c r="B45" s="22">
        <f t="shared" ca="1" si="3"/>
        <v>181</v>
      </c>
      <c r="C45" s="4">
        <f t="shared" ca="1" si="3"/>
        <v>181</v>
      </c>
      <c r="D45" s="21">
        <f t="shared" ca="1" si="3"/>
        <v>181</v>
      </c>
      <c r="E45" s="4">
        <f t="shared" ca="1" si="9"/>
        <v>181</v>
      </c>
      <c r="F45" s="4">
        <f t="shared" ca="1" si="9"/>
        <v>181</v>
      </c>
      <c r="G45" s="22">
        <f t="shared" ca="1" si="4"/>
        <v>181</v>
      </c>
      <c r="H45" s="4">
        <f t="shared" ca="1" si="4"/>
        <v>181</v>
      </c>
      <c r="I45" s="97">
        <f t="shared" si="10"/>
        <v>0.3125</v>
      </c>
      <c r="J45" s="22">
        <f t="shared" ca="1" si="11"/>
        <v>181</v>
      </c>
      <c r="K45" s="21">
        <f t="shared" ca="1" si="12"/>
        <v>181</v>
      </c>
      <c r="L45" s="4">
        <f t="shared" ca="1" si="13"/>
        <v>181</v>
      </c>
      <c r="M45" s="21">
        <f t="shared" ca="1" si="14"/>
        <v>181</v>
      </c>
      <c r="N45" s="22" t="e">
        <f t="shared" ca="1" si="15"/>
        <v>#N/A</v>
      </c>
      <c r="O45" s="21" t="e">
        <f t="shared" ca="1" si="16"/>
        <v>#N/A</v>
      </c>
      <c r="P45" s="97">
        <f t="shared" ca="1" si="17"/>
        <v>38.225530147676835</v>
      </c>
      <c r="Q45" t="e">
        <f t="shared" ca="1" si="5"/>
        <v>#N/A</v>
      </c>
      <c r="R45" s="106" t="e">
        <f t="shared" ca="1" si="6"/>
        <v>#N/A</v>
      </c>
      <c r="S45" s="97">
        <f t="shared" ca="1" si="18"/>
        <v>143.77446985232316</v>
      </c>
      <c r="T45" s="34" t="e">
        <f t="shared" ca="1" si="19"/>
        <v>#N/A</v>
      </c>
      <c r="U45" s="59" t="e">
        <f t="shared" ca="1" si="7"/>
        <v>#N/A</v>
      </c>
      <c r="W45" s="143">
        <v>90</v>
      </c>
      <c r="X45" s="37">
        <v>1</v>
      </c>
      <c r="Y45" s="37">
        <v>1</v>
      </c>
      <c r="Z45" s="37">
        <v>1</v>
      </c>
      <c r="AA45" s="37">
        <v>1</v>
      </c>
      <c r="AB45" s="37">
        <v>1</v>
      </c>
      <c r="AC45" s="134">
        <v>1</v>
      </c>
      <c r="AD45" s="136">
        <f t="shared" si="20"/>
        <v>30</v>
      </c>
      <c r="AE45" s="29">
        <f t="shared" si="21"/>
        <v>1.83772268236293E-15</v>
      </c>
      <c r="AF45" s="180" t="s">
        <v>109</v>
      </c>
      <c r="AG45">
        <v>0</v>
      </c>
      <c r="AH45">
        <v>10</v>
      </c>
      <c r="AI45" s="24" t="str">
        <f t="shared" si="22"/>
        <v>10 kn</v>
      </c>
      <c r="AJ45" s="97"/>
      <c r="AK45" s="91"/>
      <c r="AL45" s="97" t="e">
        <f t="shared" ca="1" si="23"/>
        <v>#N/A</v>
      </c>
      <c r="AM45" s="91" t="e">
        <f t="shared" ca="1" si="24"/>
        <v>#N/A</v>
      </c>
      <c r="AN45" s="97" t="e">
        <f t="shared" ca="1" si="25"/>
        <v>#N/A</v>
      </c>
      <c r="AO45" s="91" t="e">
        <f t="shared" ca="1" si="26"/>
        <v>#N/A</v>
      </c>
      <c r="AP45" s="97" t="e">
        <f t="shared" ca="1" si="27"/>
        <v>#N/A</v>
      </c>
      <c r="AQ45" s="91" t="e">
        <f t="shared" ca="1" si="28"/>
        <v>#N/A</v>
      </c>
      <c r="AR45" s="30" t="e">
        <f t="shared" ca="1" si="29"/>
        <v>#N/A</v>
      </c>
      <c r="AS45" s="91" t="e">
        <f t="shared" ca="1" si="30"/>
        <v>#N/A</v>
      </c>
      <c r="AT45" s="97" t="e">
        <f t="shared" ca="1" si="31"/>
        <v>#N/A</v>
      </c>
      <c r="AU45" s="91" t="e">
        <f t="shared" ca="1" si="32"/>
        <v>#N/A</v>
      </c>
      <c r="AV45" s="97" t="e">
        <f t="shared" ca="1" si="33"/>
        <v>#N/A</v>
      </c>
      <c r="AW45" s="91" t="e">
        <f t="shared" ca="1" si="34"/>
        <v>#N/A</v>
      </c>
      <c r="AX45" s="97" t="e">
        <f t="shared" ca="1" si="35"/>
        <v>#N/A</v>
      </c>
      <c r="AY45" s="91" t="e">
        <f t="shared" ca="1" si="36"/>
        <v>#N/A</v>
      </c>
      <c r="AZ45" s="176">
        <f ca="1">AZ43*SIN(RADIANS(BA43))</f>
        <v>7.4871030432743559</v>
      </c>
      <c r="BA45" s="177">
        <f ca="1">AZ43*COS(RADIANS(BA43))</f>
        <v>-9.8138398235294151</v>
      </c>
      <c r="BD45" s="166">
        <v>2</v>
      </c>
      <c r="BE45" s="30">
        <f t="shared" ca="1" si="37"/>
        <v>0.79674579459135919</v>
      </c>
      <c r="BF45" s="30">
        <f t="shared" ca="1" si="38"/>
        <v>4.8888481194276583</v>
      </c>
      <c r="BG45" s="30">
        <f t="shared" ca="1" si="39"/>
        <v>4.0960619378988481</v>
      </c>
      <c r="BH45" s="17" t="b">
        <f t="shared" ca="1" si="40"/>
        <v>0</v>
      </c>
      <c r="BI45" s="30" t="e">
        <f t="shared" ca="1" si="41"/>
        <v>#N/A</v>
      </c>
      <c r="BJ45" s="91" t="e">
        <f t="shared" ca="1" si="42"/>
        <v>#N/A</v>
      </c>
      <c r="BK45" t="b">
        <f t="shared" ca="1" si="43"/>
        <v>0</v>
      </c>
      <c r="BL45" s="30" t="e">
        <f t="shared" ca="1" si="44"/>
        <v>#N/A</v>
      </c>
      <c r="BM45" s="91" t="e">
        <f t="shared" ca="1" si="45"/>
        <v>#N/A</v>
      </c>
      <c r="BN45" s="17" t="b">
        <f t="shared" ca="1" si="46"/>
        <v>0</v>
      </c>
      <c r="BO45" t="b">
        <f t="shared" ca="1" si="47"/>
        <v>0</v>
      </c>
      <c r="BP45" t="b">
        <f t="shared" ca="1" si="48"/>
        <v>1</v>
      </c>
      <c r="BQ45" t="b">
        <f t="shared" ca="1" si="49"/>
        <v>1</v>
      </c>
      <c r="BR45" s="106" t="b">
        <f t="shared" si="50"/>
        <v>1</v>
      </c>
    </row>
    <row r="46" spans="1:71">
      <c r="A46" s="19">
        <f t="shared" si="8"/>
        <v>0.46875</v>
      </c>
      <c r="B46" s="22">
        <f t="shared" ca="1" si="3"/>
        <v>181</v>
      </c>
      <c r="C46" s="4">
        <f t="shared" ca="1" si="3"/>
        <v>181</v>
      </c>
      <c r="D46" s="21">
        <f t="shared" ca="1" si="3"/>
        <v>181</v>
      </c>
      <c r="E46" s="4">
        <f t="shared" ca="1" si="9"/>
        <v>181</v>
      </c>
      <c r="F46" s="4">
        <f t="shared" ca="1" si="9"/>
        <v>181</v>
      </c>
      <c r="G46" s="22">
        <f t="shared" ca="1" si="4"/>
        <v>181</v>
      </c>
      <c r="H46" s="4">
        <f t="shared" ca="1" si="4"/>
        <v>181</v>
      </c>
      <c r="I46" s="97">
        <f t="shared" si="10"/>
        <v>0.46875</v>
      </c>
      <c r="J46" s="22">
        <f t="shared" ca="1" si="11"/>
        <v>181</v>
      </c>
      <c r="K46" s="21">
        <f t="shared" ca="1" si="12"/>
        <v>181</v>
      </c>
      <c r="L46" s="4">
        <f t="shared" ca="1" si="13"/>
        <v>181</v>
      </c>
      <c r="M46" s="21">
        <f t="shared" ca="1" si="14"/>
        <v>181</v>
      </c>
      <c r="N46" s="22" t="e">
        <f t="shared" ca="1" si="15"/>
        <v>#N/A</v>
      </c>
      <c r="O46" s="21" t="e">
        <f t="shared" ca="1" si="16"/>
        <v>#N/A</v>
      </c>
      <c r="P46" s="97">
        <f t="shared" ca="1" si="17"/>
        <v>38.225530147676835</v>
      </c>
      <c r="Q46" t="e">
        <f t="shared" ca="1" si="5"/>
        <v>#N/A</v>
      </c>
      <c r="R46" s="106" t="e">
        <f t="shared" ca="1" si="6"/>
        <v>#N/A</v>
      </c>
      <c r="S46" s="97">
        <f t="shared" ca="1" si="18"/>
        <v>143.77446985232316</v>
      </c>
      <c r="T46" s="34" t="e">
        <f t="shared" ca="1" si="19"/>
        <v>#N/A</v>
      </c>
      <c r="U46" s="59" t="e">
        <f t="shared" ca="1" si="7"/>
        <v>#N/A</v>
      </c>
      <c r="W46" s="143">
        <v>120</v>
      </c>
      <c r="X46" s="37">
        <v>1</v>
      </c>
      <c r="Y46" s="37">
        <v>1</v>
      </c>
      <c r="Z46" s="37">
        <v>1</v>
      </c>
      <c r="AA46" s="37">
        <v>1</v>
      </c>
      <c r="AB46" s="37">
        <v>1</v>
      </c>
      <c r="AC46" s="134">
        <v>1</v>
      </c>
      <c r="AD46" s="136">
        <f t="shared" si="20"/>
        <v>25.98076211353316</v>
      </c>
      <c r="AE46" s="29">
        <f t="shared" si="21"/>
        <v>-14.999999999999993</v>
      </c>
      <c r="AF46" s="134" t="str">
        <f>W46&amp;"°"</f>
        <v>120°</v>
      </c>
      <c r="AG46">
        <v>0</v>
      </c>
      <c r="AH46">
        <v>15</v>
      </c>
      <c r="AI46" s="24" t="str">
        <f t="shared" si="22"/>
        <v>15 kn</v>
      </c>
      <c r="AJ46" s="97">
        <f ca="1">IF(OR(H37=181,H37=-1),#N/A,A37*SIN(RADIANS(H37)))</f>
        <v>0</v>
      </c>
      <c r="AK46" s="91">
        <f ca="1">IF(OR(H37=181,H37=-1),#N/A,A37*COS(RADIANS(H37)))</f>
        <v>0</v>
      </c>
      <c r="AL46" s="97" t="e">
        <f t="shared" ca="1" si="23"/>
        <v>#N/A</v>
      </c>
      <c r="AM46" s="91" t="e">
        <f t="shared" ca="1" si="24"/>
        <v>#N/A</v>
      </c>
      <c r="AN46" s="97" t="e">
        <f t="shared" ca="1" si="25"/>
        <v>#N/A</v>
      </c>
      <c r="AO46" s="91" t="e">
        <f t="shared" ca="1" si="26"/>
        <v>#N/A</v>
      </c>
      <c r="AP46" s="97" t="e">
        <f t="shared" ca="1" si="27"/>
        <v>#N/A</v>
      </c>
      <c r="AQ46" s="91" t="e">
        <f t="shared" ca="1" si="28"/>
        <v>#N/A</v>
      </c>
      <c r="AR46" s="30" t="e">
        <f t="shared" ca="1" si="29"/>
        <v>#N/A</v>
      </c>
      <c r="AS46" s="91" t="e">
        <f t="shared" ca="1" si="30"/>
        <v>#N/A</v>
      </c>
      <c r="AT46" s="97" t="e">
        <f t="shared" ca="1" si="31"/>
        <v>#N/A</v>
      </c>
      <c r="AU46" s="91" t="e">
        <f t="shared" ca="1" si="32"/>
        <v>#N/A</v>
      </c>
      <c r="AV46" s="97" t="e">
        <f t="shared" ca="1" si="33"/>
        <v>#N/A</v>
      </c>
      <c r="AW46" s="91" t="e">
        <f t="shared" ca="1" si="34"/>
        <v>#N/A</v>
      </c>
      <c r="AX46" s="97" t="e">
        <f t="shared" ca="1" si="35"/>
        <v>#N/A</v>
      </c>
      <c r="AY46" s="91" t="e">
        <f t="shared" ca="1" si="36"/>
        <v>#N/A</v>
      </c>
      <c r="AZ46" s="171"/>
      <c r="BA46" s="134"/>
      <c r="BD46" s="166">
        <v>3</v>
      </c>
      <c r="BE46" s="30">
        <f t="shared" ca="1" si="37"/>
        <v>0.79735318340683414</v>
      </c>
      <c r="BF46" s="30">
        <f t="shared" ca="1" si="38"/>
        <v>4.8873646463784839</v>
      </c>
      <c r="BG46" s="30">
        <f t="shared" ref="BG46:BG50" ca="1" si="51">$E$17/(3*$C$9^2/(3*$C$9+$C$14*COS(RADIANS(BD46))))</f>
        <v>4.0948190280468379</v>
      </c>
      <c r="BH46" s="17" t="b">
        <f t="shared" ca="1" si="40"/>
        <v>0</v>
      </c>
      <c r="BI46" s="30" t="e">
        <f t="shared" ca="1" si="41"/>
        <v>#N/A</v>
      </c>
      <c r="BJ46" s="91" t="e">
        <f t="shared" ca="1" si="42"/>
        <v>#N/A</v>
      </c>
      <c r="BK46" t="b">
        <f t="shared" ca="1" si="43"/>
        <v>0</v>
      </c>
      <c r="BL46" s="30" t="e">
        <f t="shared" ref="BL46:BL50" ca="1" si="52">IF(BK46,$C$14*SIN(RADIANS(BD46)),#N/A)</f>
        <v>#N/A</v>
      </c>
      <c r="BM46" s="91" t="e">
        <f t="shared" ref="BM46:BM50" ca="1" si="53">IF(BK46,$C$14*COS(RADIANS(BD46)),#N/A)</f>
        <v>#N/A</v>
      </c>
      <c r="BN46" s="17" t="b">
        <f t="shared" ca="1" si="46"/>
        <v>0</v>
      </c>
      <c r="BO46" t="b">
        <f t="shared" ca="1" si="47"/>
        <v>0</v>
      </c>
      <c r="BP46" t="b">
        <f t="shared" ca="1" si="48"/>
        <v>1</v>
      </c>
      <c r="BQ46" t="b">
        <f t="shared" ca="1" si="49"/>
        <v>1</v>
      </c>
      <c r="BR46" s="106" t="b">
        <f t="shared" si="50"/>
        <v>1</v>
      </c>
    </row>
    <row r="47" spans="1:71">
      <c r="A47" s="19">
        <f t="shared" si="8"/>
        <v>0.625</v>
      </c>
      <c r="B47" s="22">
        <f t="shared" ca="1" si="3"/>
        <v>181</v>
      </c>
      <c r="C47" s="4">
        <f t="shared" ca="1" si="3"/>
        <v>181</v>
      </c>
      <c r="D47" s="21">
        <f t="shared" ca="1" si="3"/>
        <v>181</v>
      </c>
      <c r="E47" s="4">
        <f t="shared" ca="1" si="9"/>
        <v>181</v>
      </c>
      <c r="F47" s="4">
        <f t="shared" ca="1" si="9"/>
        <v>181</v>
      </c>
      <c r="G47" s="22">
        <f t="shared" ca="1" si="4"/>
        <v>181</v>
      </c>
      <c r="H47" s="4">
        <f t="shared" ca="1" si="4"/>
        <v>181</v>
      </c>
      <c r="I47" s="97">
        <f t="shared" si="10"/>
        <v>0.625</v>
      </c>
      <c r="J47" s="22">
        <f t="shared" ca="1" si="11"/>
        <v>181</v>
      </c>
      <c r="K47" s="21">
        <f t="shared" ca="1" si="12"/>
        <v>181</v>
      </c>
      <c r="L47" s="4">
        <f t="shared" ca="1" si="13"/>
        <v>181</v>
      </c>
      <c r="M47" s="21">
        <f t="shared" ca="1" si="14"/>
        <v>181</v>
      </c>
      <c r="N47" s="22" t="e">
        <f t="shared" ca="1" si="15"/>
        <v>#N/A</v>
      </c>
      <c r="O47" s="21" t="e">
        <f t="shared" ca="1" si="16"/>
        <v>#N/A</v>
      </c>
      <c r="P47" s="97">
        <f t="shared" ca="1" si="17"/>
        <v>38.225530147676835</v>
      </c>
      <c r="Q47" t="e">
        <f t="shared" ca="1" si="5"/>
        <v>#N/A</v>
      </c>
      <c r="R47" s="106" t="e">
        <f t="shared" ca="1" si="6"/>
        <v>#N/A</v>
      </c>
      <c r="S47" s="97">
        <f t="shared" ca="1" si="18"/>
        <v>143.77446985232316</v>
      </c>
      <c r="T47" s="34" t="e">
        <f t="shared" ca="1" si="19"/>
        <v>#N/A</v>
      </c>
      <c r="U47" s="59" t="e">
        <f t="shared" ca="1" si="7"/>
        <v>#N/A</v>
      </c>
      <c r="W47" s="143">
        <v>150</v>
      </c>
      <c r="X47" s="37">
        <v>1</v>
      </c>
      <c r="Y47" s="37">
        <v>1</v>
      </c>
      <c r="Z47" s="37">
        <v>1</v>
      </c>
      <c r="AA47" s="37">
        <v>1</v>
      </c>
      <c r="AB47" s="37">
        <v>1</v>
      </c>
      <c r="AC47" s="134">
        <v>1</v>
      </c>
      <c r="AD47" s="136">
        <f t="shared" si="20"/>
        <v>14.999999999999998</v>
      </c>
      <c r="AE47" s="29">
        <f t="shared" si="21"/>
        <v>-25.98076211353316</v>
      </c>
      <c r="AF47" s="134" t="str">
        <f>W47&amp;"°"</f>
        <v>150°</v>
      </c>
      <c r="AG47">
        <v>0</v>
      </c>
      <c r="AH47">
        <v>20</v>
      </c>
      <c r="AI47" s="24" t="str">
        <f t="shared" si="22"/>
        <v>20 kn</v>
      </c>
      <c r="AJ47" s="97">
        <f ca="1">IF(OR(H38=181,H38=-1),#N/A,A38*SIN(RADIANS(H38)))</f>
        <v>15.123849418041665</v>
      </c>
      <c r="AK47" s="91">
        <f ca="1">IF(OR(H38=181,H38=-1),#N/A,A38*COS(RADIANS(H38)))</f>
        <v>-19.906510964516126</v>
      </c>
      <c r="AL47" s="97" t="e">
        <f t="shared" ca="1" si="23"/>
        <v>#N/A</v>
      </c>
      <c r="AM47" s="91" t="e">
        <f t="shared" ca="1" si="24"/>
        <v>#N/A</v>
      </c>
      <c r="AN47" s="97" t="e">
        <f t="shared" ca="1" si="25"/>
        <v>#N/A</v>
      </c>
      <c r="AO47" s="91" t="e">
        <f t="shared" ca="1" si="26"/>
        <v>#N/A</v>
      </c>
      <c r="AP47" s="97" t="e">
        <f t="shared" ca="1" si="27"/>
        <v>#N/A</v>
      </c>
      <c r="AQ47" s="91" t="e">
        <f t="shared" ca="1" si="28"/>
        <v>#N/A</v>
      </c>
      <c r="AR47" s="30" t="e">
        <f t="shared" ca="1" si="29"/>
        <v>#N/A</v>
      </c>
      <c r="AS47" s="91" t="e">
        <f t="shared" ca="1" si="30"/>
        <v>#N/A</v>
      </c>
      <c r="AT47" s="97" t="e">
        <f t="shared" ca="1" si="31"/>
        <v>#N/A</v>
      </c>
      <c r="AU47" s="91" t="e">
        <f t="shared" ca="1" si="32"/>
        <v>#N/A</v>
      </c>
      <c r="AV47" s="97" t="e">
        <f t="shared" ca="1" si="33"/>
        <v>#N/A</v>
      </c>
      <c r="AW47" s="91" t="e">
        <f t="shared" ca="1" si="34"/>
        <v>#N/A</v>
      </c>
      <c r="AX47" s="97" t="e">
        <f t="shared" ca="1" si="35"/>
        <v>#N/A</v>
      </c>
      <c r="AY47" s="91" t="e">
        <f t="shared" ca="1" si="36"/>
        <v>#N/A</v>
      </c>
      <c r="AZ47" s="178">
        <f ca="1">-AZ45</f>
        <v>-7.4871030432743559</v>
      </c>
      <c r="BA47" s="179">
        <f ca="1">BA45</f>
        <v>-9.8138398235294151</v>
      </c>
      <c r="BD47" s="166">
        <v>4</v>
      </c>
      <c r="BE47" s="30">
        <f t="shared" ca="1" si="37"/>
        <v>0.79820482541772853</v>
      </c>
      <c r="BF47" s="30">
        <f t="shared" ca="1" si="38"/>
        <v>4.885288416780555</v>
      </c>
      <c r="BG47" s="30">
        <f t="shared" ca="1" si="51"/>
        <v>4.0930794843296541</v>
      </c>
      <c r="BH47" s="17" t="b">
        <f t="shared" ca="1" si="40"/>
        <v>0</v>
      </c>
      <c r="BI47" s="30" t="e">
        <f t="shared" ca="1" si="41"/>
        <v>#N/A</v>
      </c>
      <c r="BJ47" s="91" t="e">
        <f t="shared" ca="1" si="42"/>
        <v>#N/A</v>
      </c>
      <c r="BK47" t="b">
        <f t="shared" ca="1" si="43"/>
        <v>0</v>
      </c>
      <c r="BL47" s="30" t="e">
        <f t="shared" ca="1" si="52"/>
        <v>#N/A</v>
      </c>
      <c r="BM47" s="91" t="e">
        <f t="shared" ca="1" si="53"/>
        <v>#N/A</v>
      </c>
      <c r="BN47" s="17" t="b">
        <f t="shared" ca="1" si="46"/>
        <v>0</v>
      </c>
      <c r="BO47" t="b">
        <f t="shared" ca="1" si="47"/>
        <v>0</v>
      </c>
      <c r="BP47" t="b">
        <f t="shared" ca="1" si="48"/>
        <v>1</v>
      </c>
      <c r="BQ47" t="b">
        <f t="shared" ca="1" si="49"/>
        <v>1</v>
      </c>
      <c r="BR47" s="106" t="b">
        <f t="shared" si="50"/>
        <v>1</v>
      </c>
    </row>
    <row r="48" spans="1:71" ht="14.25" customHeight="1">
      <c r="A48" s="19">
        <f t="shared" si="8"/>
        <v>0.78125</v>
      </c>
      <c r="B48" s="22">
        <f t="shared" ca="1" si="3"/>
        <v>181</v>
      </c>
      <c r="C48" s="4">
        <f t="shared" ca="1" si="3"/>
        <v>181</v>
      </c>
      <c r="D48" s="21">
        <f t="shared" ca="1" si="3"/>
        <v>181</v>
      </c>
      <c r="E48" s="4">
        <f t="shared" ca="1" si="9"/>
        <v>181</v>
      </c>
      <c r="F48" s="4">
        <f t="shared" ca="1" si="9"/>
        <v>181</v>
      </c>
      <c r="G48" s="22">
        <f t="shared" ca="1" si="4"/>
        <v>181</v>
      </c>
      <c r="H48" s="4">
        <f t="shared" ca="1" si="4"/>
        <v>181</v>
      </c>
      <c r="I48" s="97">
        <f t="shared" si="10"/>
        <v>0.78125</v>
      </c>
      <c r="J48" s="22">
        <f t="shared" ca="1" si="11"/>
        <v>181</v>
      </c>
      <c r="K48" s="21">
        <f t="shared" ca="1" si="12"/>
        <v>181</v>
      </c>
      <c r="L48" s="4">
        <f t="shared" ca="1" si="13"/>
        <v>181</v>
      </c>
      <c r="M48" s="21">
        <f t="shared" ca="1" si="14"/>
        <v>181</v>
      </c>
      <c r="N48" s="22" t="e">
        <f t="shared" ca="1" si="15"/>
        <v>#N/A</v>
      </c>
      <c r="O48" s="21" t="e">
        <f t="shared" ca="1" si="16"/>
        <v>#N/A</v>
      </c>
      <c r="P48" s="97">
        <f t="shared" ca="1" si="17"/>
        <v>38.225530147676835</v>
      </c>
      <c r="Q48" t="e">
        <f t="shared" ca="1" si="5"/>
        <v>#N/A</v>
      </c>
      <c r="R48" s="106" t="e">
        <f t="shared" ca="1" si="6"/>
        <v>#N/A</v>
      </c>
      <c r="S48" s="97">
        <f t="shared" ca="1" si="18"/>
        <v>143.77446985232316</v>
      </c>
      <c r="T48" s="34" t="e">
        <f t="shared" ca="1" si="19"/>
        <v>#N/A</v>
      </c>
      <c r="U48" s="59" t="e">
        <f t="shared" ca="1" si="7"/>
        <v>#N/A</v>
      </c>
      <c r="W48" s="143">
        <v>180</v>
      </c>
      <c r="X48" s="37">
        <v>1</v>
      </c>
      <c r="Y48" s="37">
        <v>1</v>
      </c>
      <c r="Z48" s="37">
        <v>1</v>
      </c>
      <c r="AA48" s="37">
        <v>1</v>
      </c>
      <c r="AB48" s="37">
        <v>1</v>
      </c>
      <c r="AC48" s="134">
        <v>1</v>
      </c>
      <c r="AD48" s="136">
        <f t="shared" si="20"/>
        <v>3.67544536472586E-15</v>
      </c>
      <c r="AE48" s="29">
        <f t="shared" si="21"/>
        <v>-30</v>
      </c>
      <c r="AF48" s="137" t="s">
        <v>110</v>
      </c>
      <c r="AG48" s="18">
        <v>0</v>
      </c>
      <c r="AH48" s="18">
        <v>25</v>
      </c>
      <c r="AI48" s="9" t="str">
        <f t="shared" si="22"/>
        <v>25 kn</v>
      </c>
      <c r="AJ48" s="17"/>
      <c r="AK48" s="106"/>
      <c r="AL48" s="97" t="e">
        <f t="shared" ca="1" si="23"/>
        <v>#N/A</v>
      </c>
      <c r="AM48" s="91" t="e">
        <f t="shared" ca="1" si="24"/>
        <v>#N/A</v>
      </c>
      <c r="AN48" s="97" t="e">
        <f t="shared" ca="1" si="25"/>
        <v>#N/A</v>
      </c>
      <c r="AO48" s="91" t="e">
        <f t="shared" ca="1" si="26"/>
        <v>#N/A</v>
      </c>
      <c r="AP48" s="97" t="e">
        <f t="shared" ca="1" si="27"/>
        <v>#N/A</v>
      </c>
      <c r="AQ48" s="91" t="e">
        <f t="shared" ca="1" si="28"/>
        <v>#N/A</v>
      </c>
      <c r="AR48" s="30" t="e">
        <f t="shared" ca="1" si="29"/>
        <v>#N/A</v>
      </c>
      <c r="AS48" s="91" t="e">
        <f t="shared" ca="1" si="30"/>
        <v>#N/A</v>
      </c>
      <c r="AT48" s="97" t="e">
        <f t="shared" ca="1" si="31"/>
        <v>#N/A</v>
      </c>
      <c r="AU48" s="91" t="e">
        <f t="shared" ca="1" si="32"/>
        <v>#N/A</v>
      </c>
      <c r="AV48" s="97" t="e">
        <f t="shared" ca="1" si="33"/>
        <v>#N/A</v>
      </c>
      <c r="AW48" s="91" t="e">
        <f t="shared" ca="1" si="34"/>
        <v>#N/A</v>
      </c>
      <c r="AX48" s="97" t="e">
        <f t="shared" ca="1" si="35"/>
        <v>#N/A</v>
      </c>
      <c r="AY48" s="91" t="e">
        <f t="shared" ca="1" si="36"/>
        <v>#N/A</v>
      </c>
      <c r="BD48" s="166">
        <v>5</v>
      </c>
      <c r="BE48" s="30">
        <f t="shared" ca="1" si="37"/>
        <v>0.79930202409821771</v>
      </c>
      <c r="BF48" s="30">
        <f t="shared" ca="1" si="38"/>
        <v>4.8826200630735217</v>
      </c>
      <c r="BG48" s="30">
        <f t="shared" ca="1" si="51"/>
        <v>4.0908438366291664</v>
      </c>
      <c r="BH48" s="17" t="b">
        <f t="shared" ca="1" si="40"/>
        <v>0</v>
      </c>
      <c r="BI48" s="30" t="e">
        <f t="shared" ca="1" si="41"/>
        <v>#N/A</v>
      </c>
      <c r="BJ48" s="91" t="e">
        <f t="shared" ca="1" si="42"/>
        <v>#N/A</v>
      </c>
      <c r="BK48" t="b">
        <f t="shared" ca="1" si="43"/>
        <v>0</v>
      </c>
      <c r="BL48" s="30" t="e">
        <f t="shared" ca="1" si="52"/>
        <v>#N/A</v>
      </c>
      <c r="BM48" s="91" t="e">
        <f t="shared" ca="1" si="53"/>
        <v>#N/A</v>
      </c>
      <c r="BN48" s="17" t="b">
        <f t="shared" ca="1" si="46"/>
        <v>0</v>
      </c>
      <c r="BO48" t="b">
        <f t="shared" ca="1" si="47"/>
        <v>0</v>
      </c>
      <c r="BP48" t="b">
        <f t="shared" ca="1" si="48"/>
        <v>1</v>
      </c>
      <c r="BQ48" t="b">
        <f t="shared" ca="1" si="49"/>
        <v>1</v>
      </c>
      <c r="BR48" s="106" t="b">
        <f t="shared" si="50"/>
        <v>1</v>
      </c>
    </row>
    <row r="49" spans="1:70">
      <c r="A49" s="19">
        <f t="shared" si="8"/>
        <v>0.9375</v>
      </c>
      <c r="B49" s="22">
        <f t="shared" ca="1" si="3"/>
        <v>181</v>
      </c>
      <c r="C49" s="4">
        <f t="shared" ca="1" si="3"/>
        <v>181</v>
      </c>
      <c r="D49" s="21">
        <f t="shared" ca="1" si="3"/>
        <v>181</v>
      </c>
      <c r="E49" s="4">
        <f t="shared" ca="1" si="9"/>
        <v>181</v>
      </c>
      <c r="F49" s="4">
        <f t="shared" ca="1" si="9"/>
        <v>181</v>
      </c>
      <c r="G49" s="22">
        <f t="shared" ca="1" si="4"/>
        <v>181</v>
      </c>
      <c r="H49" s="4">
        <f t="shared" ca="1" si="4"/>
        <v>181</v>
      </c>
      <c r="I49" s="97">
        <f t="shared" si="10"/>
        <v>0.9375</v>
      </c>
      <c r="J49" s="22">
        <f t="shared" ca="1" si="11"/>
        <v>181</v>
      </c>
      <c r="K49" s="21">
        <f t="shared" ca="1" si="12"/>
        <v>181</v>
      </c>
      <c r="L49" s="4">
        <f t="shared" ca="1" si="13"/>
        <v>181</v>
      </c>
      <c r="M49" s="21">
        <f t="shared" ca="1" si="14"/>
        <v>181</v>
      </c>
      <c r="N49" s="22" t="e">
        <f t="shared" ca="1" si="15"/>
        <v>#N/A</v>
      </c>
      <c r="O49" s="21" t="e">
        <f t="shared" ca="1" si="16"/>
        <v>#N/A</v>
      </c>
      <c r="P49" s="97">
        <f t="shared" ca="1" si="17"/>
        <v>38.225530147676835</v>
      </c>
      <c r="Q49" t="e">
        <f t="shared" ca="1" si="5"/>
        <v>#N/A</v>
      </c>
      <c r="R49" s="106" t="e">
        <f t="shared" ca="1" si="6"/>
        <v>#N/A</v>
      </c>
      <c r="S49" s="97">
        <f t="shared" ca="1" si="18"/>
        <v>143.77446985232316</v>
      </c>
      <c r="T49" s="34" t="e">
        <f t="shared" ca="1" si="19"/>
        <v>#N/A</v>
      </c>
      <c r="U49" s="59" t="e">
        <f t="shared" ca="1" si="7"/>
        <v>#N/A</v>
      </c>
      <c r="W49" s="143">
        <v>210</v>
      </c>
      <c r="X49" s="37">
        <v>1</v>
      </c>
      <c r="Y49" s="37">
        <v>1</v>
      </c>
      <c r="Z49" s="37">
        <v>1</v>
      </c>
      <c r="AA49" s="37">
        <v>1</v>
      </c>
      <c r="AB49" s="37">
        <v>1</v>
      </c>
      <c r="AC49" s="134">
        <v>1</v>
      </c>
      <c r="AD49" s="136">
        <f t="shared" si="20"/>
        <v>-15.000000000000004</v>
      </c>
      <c r="AE49" s="29">
        <f t="shared" si="21"/>
        <v>-25.980762113533157</v>
      </c>
      <c r="AF49" s="134" t="str">
        <f>W49&amp;"°"</f>
        <v>210°</v>
      </c>
      <c r="AI49" s="24"/>
      <c r="AJ49" s="97">
        <f ca="1">AJ43</f>
        <v>0</v>
      </c>
      <c r="AK49" s="91">
        <f ca="1">AK43</f>
        <v>0</v>
      </c>
      <c r="AL49" s="97" t="e">
        <f t="shared" ca="1" si="23"/>
        <v>#N/A</v>
      </c>
      <c r="AM49" s="91" t="e">
        <f t="shared" ca="1" si="24"/>
        <v>#N/A</v>
      </c>
      <c r="AN49" s="97" t="e">
        <f t="shared" ca="1" si="25"/>
        <v>#N/A</v>
      </c>
      <c r="AO49" s="91" t="e">
        <f t="shared" ca="1" si="26"/>
        <v>#N/A</v>
      </c>
      <c r="AP49" s="97" t="e">
        <f t="shared" ca="1" si="27"/>
        <v>#N/A</v>
      </c>
      <c r="AQ49" s="91" t="e">
        <f t="shared" ca="1" si="28"/>
        <v>#N/A</v>
      </c>
      <c r="AR49" s="30" t="e">
        <f t="shared" ca="1" si="29"/>
        <v>#N/A</v>
      </c>
      <c r="AS49" s="91" t="e">
        <f t="shared" ca="1" si="30"/>
        <v>#N/A</v>
      </c>
      <c r="AT49" s="97" t="e">
        <f t="shared" ca="1" si="31"/>
        <v>#N/A</v>
      </c>
      <c r="AU49" s="91" t="e">
        <f t="shared" ca="1" si="32"/>
        <v>#N/A</v>
      </c>
      <c r="AV49" s="97" t="e">
        <f t="shared" ca="1" si="33"/>
        <v>#N/A</v>
      </c>
      <c r="AW49" s="91" t="e">
        <f t="shared" ca="1" si="34"/>
        <v>#N/A</v>
      </c>
      <c r="AX49" s="97" t="e">
        <f t="shared" ca="1" si="35"/>
        <v>#N/A</v>
      </c>
      <c r="AY49" s="91" t="e">
        <f t="shared" ca="1" si="36"/>
        <v>#N/A</v>
      </c>
      <c r="BD49" s="166">
        <v>6</v>
      </c>
      <c r="BE49" s="30">
        <f t="shared" ca="1" si="37"/>
        <v>0.80064646368171555</v>
      </c>
      <c r="BF49" s="30">
        <f t="shared" ca="1" si="38"/>
        <v>4.8793603980637696</v>
      </c>
      <c r="BG49" s="30">
        <f t="shared" ca="1" si="51"/>
        <v>4.0881127659453211</v>
      </c>
      <c r="BH49" s="17" t="b">
        <f t="shared" ca="1" si="40"/>
        <v>0</v>
      </c>
      <c r="BI49" s="30" t="e">
        <f t="shared" ca="1" si="41"/>
        <v>#N/A</v>
      </c>
      <c r="BJ49" s="91" t="e">
        <f t="shared" ca="1" si="42"/>
        <v>#N/A</v>
      </c>
      <c r="BK49" t="b">
        <f t="shared" ca="1" si="43"/>
        <v>0</v>
      </c>
      <c r="BL49" s="30" t="e">
        <f t="shared" ca="1" si="52"/>
        <v>#N/A</v>
      </c>
      <c r="BM49" s="91" t="e">
        <f t="shared" ca="1" si="53"/>
        <v>#N/A</v>
      </c>
      <c r="BN49" s="17" t="b">
        <f t="shared" ca="1" si="46"/>
        <v>0</v>
      </c>
      <c r="BO49" t="b">
        <f t="shared" ca="1" si="47"/>
        <v>0</v>
      </c>
      <c r="BP49" t="b">
        <f t="shared" ca="1" si="48"/>
        <v>1</v>
      </c>
      <c r="BQ49" t="b">
        <f t="shared" ca="1" si="49"/>
        <v>1</v>
      </c>
      <c r="BR49" s="106" t="b">
        <f t="shared" si="50"/>
        <v>1</v>
      </c>
    </row>
    <row r="50" spans="1:70">
      <c r="A50" s="19">
        <f t="shared" si="8"/>
        <v>1.09375</v>
      </c>
      <c r="B50" s="22">
        <f t="shared" ca="1" si="3"/>
        <v>181</v>
      </c>
      <c r="C50" s="4">
        <f t="shared" ca="1" si="3"/>
        <v>181</v>
      </c>
      <c r="D50" s="21">
        <f t="shared" ca="1" si="3"/>
        <v>181</v>
      </c>
      <c r="E50" s="4">
        <f t="shared" ca="1" si="9"/>
        <v>181</v>
      </c>
      <c r="F50" s="4">
        <f t="shared" ca="1" si="9"/>
        <v>181</v>
      </c>
      <c r="G50" s="22">
        <f t="shared" ca="1" si="4"/>
        <v>181</v>
      </c>
      <c r="H50" s="4">
        <f t="shared" ca="1" si="4"/>
        <v>181</v>
      </c>
      <c r="I50" s="97">
        <f t="shared" si="10"/>
        <v>1.09375</v>
      </c>
      <c r="J50" s="22">
        <f t="shared" ca="1" si="11"/>
        <v>181</v>
      </c>
      <c r="K50" s="21">
        <f t="shared" ca="1" si="12"/>
        <v>181</v>
      </c>
      <c r="L50" s="4">
        <f t="shared" ca="1" si="13"/>
        <v>181</v>
      </c>
      <c r="M50" s="21">
        <f t="shared" ca="1" si="14"/>
        <v>181</v>
      </c>
      <c r="N50" s="22" t="e">
        <f t="shared" ca="1" si="15"/>
        <v>#N/A</v>
      </c>
      <c r="O50" s="21" t="e">
        <f t="shared" ca="1" si="16"/>
        <v>#N/A</v>
      </c>
      <c r="P50" s="97">
        <f t="shared" ca="1" si="17"/>
        <v>38.225530147676835</v>
      </c>
      <c r="Q50" t="e">
        <f t="shared" ca="1" si="5"/>
        <v>#N/A</v>
      </c>
      <c r="R50" s="106" t="e">
        <f t="shared" ca="1" si="6"/>
        <v>#N/A</v>
      </c>
      <c r="S50" s="97">
        <f t="shared" ca="1" si="18"/>
        <v>143.77446985232316</v>
      </c>
      <c r="T50" s="34" t="e">
        <f t="shared" ca="1" si="19"/>
        <v>#N/A</v>
      </c>
      <c r="U50" s="59" t="e">
        <f t="shared" ca="1" si="7"/>
        <v>#N/A</v>
      </c>
      <c r="W50" s="143">
        <v>240</v>
      </c>
      <c r="X50" s="37">
        <v>1</v>
      </c>
      <c r="Y50" s="37">
        <v>1</v>
      </c>
      <c r="Z50" s="37">
        <v>1</v>
      </c>
      <c r="AA50" s="37">
        <v>1</v>
      </c>
      <c r="AB50" s="37">
        <v>1</v>
      </c>
      <c r="AC50" s="134">
        <v>1</v>
      </c>
      <c r="AD50" s="136">
        <f t="shared" si="20"/>
        <v>-25.980762113533153</v>
      </c>
      <c r="AE50" s="29">
        <f t="shared" si="21"/>
        <v>-15.000000000000014</v>
      </c>
      <c r="AF50" s="134" t="str">
        <f>W50&amp;"°"</f>
        <v>240°</v>
      </c>
      <c r="AI50" s="24"/>
      <c r="AJ50" s="97">
        <f ca="1">-AJ44</f>
        <v>-15.123849418041663</v>
      </c>
      <c r="AK50" s="91">
        <f ca="1">AK44</f>
        <v>19.906510964516126</v>
      </c>
      <c r="AL50" s="97" t="e">
        <f t="shared" ca="1" si="23"/>
        <v>#N/A</v>
      </c>
      <c r="AM50" s="91" t="e">
        <f t="shared" ca="1" si="24"/>
        <v>#N/A</v>
      </c>
      <c r="AN50" s="97" t="e">
        <f t="shared" ca="1" si="25"/>
        <v>#N/A</v>
      </c>
      <c r="AO50" s="91" t="e">
        <f t="shared" ca="1" si="26"/>
        <v>#N/A</v>
      </c>
      <c r="AP50" s="97" t="e">
        <f t="shared" ca="1" si="27"/>
        <v>#N/A</v>
      </c>
      <c r="AQ50" s="91" t="e">
        <f t="shared" ca="1" si="28"/>
        <v>#N/A</v>
      </c>
      <c r="AR50" s="30" t="e">
        <f t="shared" ca="1" si="29"/>
        <v>#N/A</v>
      </c>
      <c r="AS50" s="91" t="e">
        <f t="shared" ca="1" si="30"/>
        <v>#N/A</v>
      </c>
      <c r="AT50" s="97" t="e">
        <f t="shared" ca="1" si="31"/>
        <v>#N/A</v>
      </c>
      <c r="AU50" s="91" t="e">
        <f t="shared" ca="1" si="32"/>
        <v>#N/A</v>
      </c>
      <c r="AV50" s="97" t="e">
        <f t="shared" ca="1" si="33"/>
        <v>#N/A</v>
      </c>
      <c r="AW50" s="91" t="e">
        <f t="shared" ca="1" si="34"/>
        <v>#N/A</v>
      </c>
      <c r="AX50" s="97" t="e">
        <f t="shared" ca="1" si="35"/>
        <v>#N/A</v>
      </c>
      <c r="AY50" s="91" t="e">
        <f t="shared" ca="1" si="36"/>
        <v>#N/A</v>
      </c>
      <c r="BD50" s="166">
        <v>7</v>
      </c>
      <c r="BE50" s="30">
        <f t="shared" ca="1" si="37"/>
        <v>0.8022402154941719</v>
      </c>
      <c r="BF50" s="30">
        <f t="shared" ca="1" si="38"/>
        <v>4.8755104146768398</v>
      </c>
      <c r="BG50" s="30">
        <f t="shared" ca="1" si="51"/>
        <v>4.0848871041887032</v>
      </c>
      <c r="BH50" s="17" t="b">
        <f t="shared" ca="1" si="40"/>
        <v>0</v>
      </c>
      <c r="BI50" s="30" t="e">
        <f t="shared" ca="1" si="41"/>
        <v>#N/A</v>
      </c>
      <c r="BJ50" s="91" t="e">
        <f t="shared" ca="1" si="42"/>
        <v>#N/A</v>
      </c>
      <c r="BK50" t="b">
        <f t="shared" ca="1" si="43"/>
        <v>0</v>
      </c>
      <c r="BL50" s="30" t="e">
        <f t="shared" ca="1" si="52"/>
        <v>#N/A</v>
      </c>
      <c r="BM50" s="91" t="e">
        <f t="shared" ca="1" si="53"/>
        <v>#N/A</v>
      </c>
      <c r="BN50" s="17" t="b">
        <f t="shared" ca="1" si="46"/>
        <v>0</v>
      </c>
      <c r="BO50" t="b">
        <f t="shared" ca="1" si="47"/>
        <v>0</v>
      </c>
      <c r="BP50" t="b">
        <f t="shared" ca="1" si="48"/>
        <v>1</v>
      </c>
      <c r="BQ50" t="b">
        <f t="shared" ca="1" si="49"/>
        <v>1</v>
      </c>
      <c r="BR50" s="106" t="b">
        <f t="shared" si="50"/>
        <v>1</v>
      </c>
    </row>
    <row r="51" spans="1:70" ht="15" customHeight="1">
      <c r="A51" s="19">
        <f t="shared" si="8"/>
        <v>1.25</v>
      </c>
      <c r="B51" s="22">
        <f t="shared" ca="1" si="3"/>
        <v>181</v>
      </c>
      <c r="C51" s="4">
        <f t="shared" ca="1" si="3"/>
        <v>181</v>
      </c>
      <c r="D51" s="21">
        <f t="shared" ca="1" si="3"/>
        <v>181</v>
      </c>
      <c r="E51" s="4">
        <f t="shared" ca="1" si="9"/>
        <v>181</v>
      </c>
      <c r="F51" s="4">
        <f t="shared" ca="1" si="9"/>
        <v>181</v>
      </c>
      <c r="G51" s="22">
        <f t="shared" ca="1" si="4"/>
        <v>181</v>
      </c>
      <c r="H51" s="4">
        <f t="shared" ca="1" si="4"/>
        <v>181</v>
      </c>
      <c r="I51" s="97">
        <f t="shared" si="10"/>
        <v>1.25</v>
      </c>
      <c r="J51" s="22">
        <f t="shared" ca="1" si="11"/>
        <v>181</v>
      </c>
      <c r="K51" s="21">
        <f t="shared" ca="1" si="12"/>
        <v>181</v>
      </c>
      <c r="L51" s="4">
        <f t="shared" ca="1" si="13"/>
        <v>181</v>
      </c>
      <c r="M51" s="21">
        <f t="shared" ca="1" si="14"/>
        <v>181</v>
      </c>
      <c r="N51" s="22" t="e">
        <f t="shared" ca="1" si="15"/>
        <v>#N/A</v>
      </c>
      <c r="O51" s="21" t="e">
        <f t="shared" ca="1" si="16"/>
        <v>#N/A</v>
      </c>
      <c r="P51" s="97">
        <f t="shared" ca="1" si="17"/>
        <v>38.225530147676835</v>
      </c>
      <c r="Q51" t="e">
        <f t="shared" ca="1" si="5"/>
        <v>#N/A</v>
      </c>
      <c r="R51" s="106" t="e">
        <f t="shared" ca="1" si="6"/>
        <v>#N/A</v>
      </c>
      <c r="S51" s="97">
        <f t="shared" ca="1" si="18"/>
        <v>143.77446985232316</v>
      </c>
      <c r="T51" s="34" t="e">
        <f t="shared" ca="1" si="19"/>
        <v>#N/A</v>
      </c>
      <c r="U51" s="59" t="e">
        <f t="shared" ca="1" si="7"/>
        <v>#N/A</v>
      </c>
      <c r="W51" s="143">
        <v>270</v>
      </c>
      <c r="X51" s="37">
        <v>1</v>
      </c>
      <c r="Y51" s="37">
        <v>1</v>
      </c>
      <c r="Z51" s="37">
        <v>1</v>
      </c>
      <c r="AA51" s="37">
        <v>1</v>
      </c>
      <c r="AB51" s="24">
        <v>1</v>
      </c>
      <c r="AC51" s="134">
        <v>1</v>
      </c>
      <c r="AD51" s="136">
        <f t="shared" si="20"/>
        <v>-30</v>
      </c>
      <c r="AE51" s="29">
        <f t="shared" si="21"/>
        <v>-5.51316804708879E-15</v>
      </c>
      <c r="AF51" s="137" t="s">
        <v>111</v>
      </c>
      <c r="AI51" s="24"/>
      <c r="AJ51" s="17"/>
      <c r="AK51" s="106"/>
      <c r="AL51" s="97" t="e">
        <f t="shared" ca="1" si="23"/>
        <v>#N/A</v>
      </c>
      <c r="AM51" s="91" t="e">
        <f t="shared" ca="1" si="24"/>
        <v>#N/A</v>
      </c>
      <c r="AN51" s="97" t="e">
        <f t="shared" ca="1" si="25"/>
        <v>#N/A</v>
      </c>
      <c r="AO51" s="91" t="e">
        <f t="shared" ca="1" si="26"/>
        <v>#N/A</v>
      </c>
      <c r="AP51" s="97" t="e">
        <f t="shared" ca="1" si="27"/>
        <v>#N/A</v>
      </c>
      <c r="AQ51" s="91" t="e">
        <f t="shared" ca="1" si="28"/>
        <v>#N/A</v>
      </c>
      <c r="AR51" s="30" t="e">
        <f t="shared" ca="1" si="29"/>
        <v>#N/A</v>
      </c>
      <c r="AS51" s="91" t="e">
        <f t="shared" ca="1" si="30"/>
        <v>#N/A</v>
      </c>
      <c r="AT51" s="97" t="e">
        <f t="shared" ca="1" si="31"/>
        <v>#N/A</v>
      </c>
      <c r="AU51" s="91" t="e">
        <f t="shared" ca="1" si="32"/>
        <v>#N/A</v>
      </c>
      <c r="AV51" s="97" t="e">
        <f t="shared" ca="1" si="33"/>
        <v>#N/A</v>
      </c>
      <c r="AW51" s="91" t="e">
        <f t="shared" ca="1" si="34"/>
        <v>#N/A</v>
      </c>
      <c r="AX51" s="97" t="e">
        <f t="shared" ca="1" si="35"/>
        <v>#N/A</v>
      </c>
      <c r="AY51" s="91" t="e">
        <f t="shared" ca="1" si="36"/>
        <v>#N/A</v>
      </c>
      <c r="BD51" s="166">
        <v>8</v>
      </c>
      <c r="BE51" s="30">
        <f t="shared" ca="1" si="37"/>
        <v>0.80408574578450309</v>
      </c>
      <c r="BF51" s="30">
        <f t="shared" ca="1" si="38"/>
        <v>4.8710712856549669</v>
      </c>
      <c r="BG51" s="30">
        <f t="shared" ref="BG51:BG114" ca="1" si="54">$E$17/(3*$C$9^2/(3*$C$9+$C$14*COS(RADIANS(BD51))))</f>
        <v>4.0811678339271342</v>
      </c>
      <c r="BH51" s="17" t="b">
        <f t="shared" ca="1" si="40"/>
        <v>0</v>
      </c>
      <c r="BI51" s="30" t="e">
        <f t="shared" ca="1" si="41"/>
        <v>#N/A</v>
      </c>
      <c r="BJ51" s="91" t="e">
        <f t="shared" ca="1" si="42"/>
        <v>#N/A</v>
      </c>
      <c r="BK51" t="b">
        <f t="shared" ca="1" si="43"/>
        <v>0</v>
      </c>
      <c r="BL51" s="30" t="e">
        <f t="shared" ref="BL51:BL114" ca="1" si="55">IF(BK51,$C$14*SIN(RADIANS(BD51)),#N/A)</f>
        <v>#N/A</v>
      </c>
      <c r="BM51" s="91" t="e">
        <f t="shared" ref="BM51:BM114" ca="1" si="56">IF(BK51,$C$14*COS(RADIANS(BD51)),#N/A)</f>
        <v>#N/A</v>
      </c>
      <c r="BN51" s="17" t="b">
        <f t="shared" ca="1" si="46"/>
        <v>0</v>
      </c>
      <c r="BO51" t="b">
        <f t="shared" ca="1" si="47"/>
        <v>0</v>
      </c>
      <c r="BP51" t="b">
        <f t="shared" ca="1" si="48"/>
        <v>1</v>
      </c>
      <c r="BQ51" t="b">
        <f t="shared" ca="1" si="49"/>
        <v>1</v>
      </c>
      <c r="BR51" s="106" t="b">
        <f t="shared" si="50"/>
        <v>1</v>
      </c>
    </row>
    <row r="52" spans="1:70" ht="15" customHeight="1">
      <c r="A52" s="19">
        <f t="shared" si="8"/>
        <v>1.40625</v>
      </c>
      <c r="B52" s="22">
        <f t="shared" ca="1" si="3"/>
        <v>181</v>
      </c>
      <c r="C52" s="4">
        <f t="shared" ca="1" si="3"/>
        <v>181</v>
      </c>
      <c r="D52" s="21">
        <f t="shared" ca="1" si="3"/>
        <v>181</v>
      </c>
      <c r="E52" s="4">
        <f t="shared" ca="1" si="9"/>
        <v>181</v>
      </c>
      <c r="F52" s="4">
        <f t="shared" ca="1" si="9"/>
        <v>181</v>
      </c>
      <c r="G52" s="22">
        <f t="shared" ca="1" si="4"/>
        <v>181</v>
      </c>
      <c r="H52" s="4">
        <f t="shared" ca="1" si="4"/>
        <v>181</v>
      </c>
      <c r="I52" s="97">
        <f t="shared" si="10"/>
        <v>1.40625</v>
      </c>
      <c r="J52" s="22">
        <f t="shared" ca="1" si="11"/>
        <v>181</v>
      </c>
      <c r="K52" s="21">
        <f t="shared" ca="1" si="12"/>
        <v>181</v>
      </c>
      <c r="L52" s="4">
        <f t="shared" ca="1" si="13"/>
        <v>181</v>
      </c>
      <c r="M52" s="21">
        <f t="shared" ca="1" si="14"/>
        <v>181</v>
      </c>
      <c r="N52" s="22" t="e">
        <f t="shared" ca="1" si="15"/>
        <v>#N/A</v>
      </c>
      <c r="O52" s="21" t="e">
        <f t="shared" ca="1" si="16"/>
        <v>#N/A</v>
      </c>
      <c r="P52" s="97">
        <f t="shared" ca="1" si="17"/>
        <v>38.225530147676835</v>
      </c>
      <c r="Q52" t="e">
        <f t="shared" ca="1" si="5"/>
        <v>#N/A</v>
      </c>
      <c r="R52" s="106" t="e">
        <f t="shared" ca="1" si="6"/>
        <v>#N/A</v>
      </c>
      <c r="S52" s="97">
        <f t="shared" ca="1" si="18"/>
        <v>143.77446985232316</v>
      </c>
      <c r="T52" s="34" t="e">
        <f t="shared" ca="1" si="19"/>
        <v>#N/A</v>
      </c>
      <c r="U52" s="59" t="e">
        <f t="shared" ca="1" si="7"/>
        <v>#N/A</v>
      </c>
      <c r="W52" s="143">
        <v>300</v>
      </c>
      <c r="X52" s="37">
        <v>1</v>
      </c>
      <c r="Y52" s="37">
        <v>1</v>
      </c>
      <c r="Z52" s="37">
        <v>1</v>
      </c>
      <c r="AA52" s="37">
        <v>1</v>
      </c>
      <c r="AB52" s="24">
        <v>1</v>
      </c>
      <c r="AC52" s="134">
        <v>1</v>
      </c>
      <c r="AD52" s="136">
        <f t="shared" si="20"/>
        <v>-25.980762113533157</v>
      </c>
      <c r="AE52" s="29">
        <f t="shared" si="21"/>
        <v>15.000000000000004</v>
      </c>
      <c r="AF52" s="134" t="str">
        <f>W52&amp;"°"</f>
        <v>300°</v>
      </c>
      <c r="AI52" s="24"/>
      <c r="AJ52" s="97">
        <f ca="1">AJ46</f>
        <v>0</v>
      </c>
      <c r="AK52" s="91">
        <f ca="1">AK46</f>
        <v>0</v>
      </c>
      <c r="AL52" s="97" t="e">
        <f t="shared" ca="1" si="23"/>
        <v>#N/A</v>
      </c>
      <c r="AM52" s="91" t="e">
        <f t="shared" ca="1" si="24"/>
        <v>#N/A</v>
      </c>
      <c r="AN52" s="97" t="e">
        <f t="shared" ca="1" si="25"/>
        <v>#N/A</v>
      </c>
      <c r="AO52" s="91" t="e">
        <f t="shared" ca="1" si="26"/>
        <v>#N/A</v>
      </c>
      <c r="AP52" s="97" t="e">
        <f t="shared" ca="1" si="27"/>
        <v>#N/A</v>
      </c>
      <c r="AQ52" s="91" t="e">
        <f t="shared" ca="1" si="28"/>
        <v>#N/A</v>
      </c>
      <c r="AR52" s="30" t="e">
        <f t="shared" ca="1" si="29"/>
        <v>#N/A</v>
      </c>
      <c r="AS52" s="91" t="e">
        <f t="shared" ca="1" si="30"/>
        <v>#N/A</v>
      </c>
      <c r="AT52" s="97" t="e">
        <f t="shared" ca="1" si="31"/>
        <v>#N/A</v>
      </c>
      <c r="AU52" s="91" t="e">
        <f t="shared" ca="1" si="32"/>
        <v>#N/A</v>
      </c>
      <c r="AV52" s="97" t="e">
        <f t="shared" ca="1" si="33"/>
        <v>#N/A</v>
      </c>
      <c r="AW52" s="91" t="e">
        <f t="shared" ca="1" si="34"/>
        <v>#N/A</v>
      </c>
      <c r="AX52" s="97" t="e">
        <f t="shared" ca="1" si="35"/>
        <v>#N/A</v>
      </c>
      <c r="AY52" s="91" t="e">
        <f t="shared" ca="1" si="36"/>
        <v>#N/A</v>
      </c>
      <c r="BD52" s="166">
        <v>9</v>
      </c>
      <c r="BE52" s="30">
        <f t="shared" ca="1" si="37"/>
        <v>0.80618592510756315</v>
      </c>
      <c r="BF52" s="30">
        <f t="shared" ca="1" si="38"/>
        <v>4.8660443631998529</v>
      </c>
      <c r="BG52" s="30">
        <f t="shared" ca="1" si="54"/>
        <v>4.0769560880863631</v>
      </c>
      <c r="BH52" s="17" t="b">
        <f t="shared" ca="1" si="40"/>
        <v>0</v>
      </c>
      <c r="BI52" s="30" t="e">
        <f t="shared" ca="1" si="41"/>
        <v>#N/A</v>
      </c>
      <c r="BJ52" s="91" t="e">
        <f t="shared" ca="1" si="42"/>
        <v>#N/A</v>
      </c>
      <c r="BK52" t="b">
        <f t="shared" ca="1" si="43"/>
        <v>0</v>
      </c>
      <c r="BL52" s="30" t="e">
        <f t="shared" ca="1" si="55"/>
        <v>#N/A</v>
      </c>
      <c r="BM52" s="91" t="e">
        <f t="shared" ca="1" si="56"/>
        <v>#N/A</v>
      </c>
      <c r="BN52" s="17" t="b">
        <f t="shared" ca="1" si="46"/>
        <v>0</v>
      </c>
      <c r="BO52" t="b">
        <f t="shared" ca="1" si="47"/>
        <v>0</v>
      </c>
      <c r="BP52" t="b">
        <f t="shared" ca="1" si="48"/>
        <v>1</v>
      </c>
      <c r="BQ52" t="b">
        <f t="shared" ca="1" si="49"/>
        <v>1</v>
      </c>
      <c r="BR52" s="106" t="b">
        <f t="shared" si="50"/>
        <v>1</v>
      </c>
    </row>
    <row r="53" spans="1:70" ht="15" customHeight="1">
      <c r="A53" s="19">
        <f t="shared" si="8"/>
        <v>1.5625</v>
      </c>
      <c r="B53" s="22">
        <f t="shared" ca="1" si="3"/>
        <v>181</v>
      </c>
      <c r="C53" s="4">
        <f t="shared" ca="1" si="3"/>
        <v>181</v>
      </c>
      <c r="D53" s="21">
        <f t="shared" ca="1" si="3"/>
        <v>181</v>
      </c>
      <c r="E53" s="4">
        <f t="shared" ca="1" si="9"/>
        <v>181</v>
      </c>
      <c r="F53" s="4">
        <f t="shared" ca="1" si="9"/>
        <v>181</v>
      </c>
      <c r="G53" s="22">
        <f t="shared" ca="1" si="4"/>
        <v>181</v>
      </c>
      <c r="H53" s="4">
        <f t="shared" ca="1" si="4"/>
        <v>181</v>
      </c>
      <c r="I53" s="97">
        <f t="shared" si="10"/>
        <v>1.5625</v>
      </c>
      <c r="J53" s="22">
        <f t="shared" ca="1" si="11"/>
        <v>181</v>
      </c>
      <c r="K53" s="21">
        <f t="shared" ca="1" si="12"/>
        <v>181</v>
      </c>
      <c r="L53" s="4">
        <f t="shared" ca="1" si="13"/>
        <v>181</v>
      </c>
      <c r="M53" s="21">
        <f t="shared" ca="1" si="14"/>
        <v>181</v>
      </c>
      <c r="N53" s="22" t="e">
        <f t="shared" ca="1" si="15"/>
        <v>#N/A</v>
      </c>
      <c r="O53" s="21" t="e">
        <f t="shared" ca="1" si="16"/>
        <v>#N/A</v>
      </c>
      <c r="P53" s="97">
        <f t="shared" ca="1" si="17"/>
        <v>38.225530147676835</v>
      </c>
      <c r="Q53" t="e">
        <f t="shared" ca="1" si="5"/>
        <v>#N/A</v>
      </c>
      <c r="R53" s="106" t="e">
        <f t="shared" ca="1" si="6"/>
        <v>#N/A</v>
      </c>
      <c r="S53" s="97">
        <f t="shared" ca="1" si="18"/>
        <v>143.77446985232316</v>
      </c>
      <c r="T53" s="34" t="e">
        <f t="shared" ca="1" si="19"/>
        <v>#N/A</v>
      </c>
      <c r="U53" s="59" t="e">
        <f t="shared" ca="1" si="7"/>
        <v>#N/A</v>
      </c>
      <c r="W53" s="143">
        <v>330</v>
      </c>
      <c r="X53" s="37">
        <v>1</v>
      </c>
      <c r="Y53" s="37">
        <v>1</v>
      </c>
      <c r="Z53" s="37">
        <v>1</v>
      </c>
      <c r="AA53" s="37">
        <v>1</v>
      </c>
      <c r="AB53" s="24">
        <v>1</v>
      </c>
      <c r="AC53" s="134">
        <v>1</v>
      </c>
      <c r="AD53" s="136">
        <f t="shared" si="20"/>
        <v>-15.000000000000014</v>
      </c>
      <c r="AE53" s="29">
        <f t="shared" si="21"/>
        <v>25.980762113533153</v>
      </c>
      <c r="AF53" s="134" t="str">
        <f>W53&amp;"°"</f>
        <v>330°</v>
      </c>
      <c r="AI53" s="24"/>
      <c r="AJ53" s="148">
        <f ca="1">-AJ47</f>
        <v>-15.123849418041665</v>
      </c>
      <c r="AK53" s="133">
        <f ca="1">AK47</f>
        <v>-19.906510964516126</v>
      </c>
      <c r="AL53" s="97" t="e">
        <f t="shared" ca="1" si="23"/>
        <v>#N/A</v>
      </c>
      <c r="AM53" s="91" t="e">
        <f t="shared" ca="1" si="24"/>
        <v>#N/A</v>
      </c>
      <c r="AN53" s="97" t="e">
        <f t="shared" ca="1" si="25"/>
        <v>#N/A</v>
      </c>
      <c r="AO53" s="91" t="e">
        <f t="shared" ca="1" si="26"/>
        <v>#N/A</v>
      </c>
      <c r="AP53" s="97" t="e">
        <f t="shared" ca="1" si="27"/>
        <v>#N/A</v>
      </c>
      <c r="AQ53" s="91" t="e">
        <f t="shared" ca="1" si="28"/>
        <v>#N/A</v>
      </c>
      <c r="AR53" s="30" t="e">
        <f t="shared" ca="1" si="29"/>
        <v>#N/A</v>
      </c>
      <c r="AS53" s="91" t="e">
        <f t="shared" ca="1" si="30"/>
        <v>#N/A</v>
      </c>
      <c r="AT53" s="97" t="e">
        <f t="shared" ca="1" si="31"/>
        <v>#N/A</v>
      </c>
      <c r="AU53" s="91" t="e">
        <f t="shared" ca="1" si="32"/>
        <v>#N/A</v>
      </c>
      <c r="AV53" s="97" t="e">
        <f t="shared" ca="1" si="33"/>
        <v>#N/A</v>
      </c>
      <c r="AW53" s="91" t="e">
        <f t="shared" ca="1" si="34"/>
        <v>#N/A</v>
      </c>
      <c r="AX53" s="97" t="e">
        <f t="shared" ca="1" si="35"/>
        <v>#N/A</v>
      </c>
      <c r="AY53" s="91" t="e">
        <f t="shared" ca="1" si="36"/>
        <v>#N/A</v>
      </c>
      <c r="BD53" s="166">
        <v>10</v>
      </c>
      <c r="BE53" s="30">
        <f t="shared" ca="1" si="37"/>
        <v>0.8085440393266019</v>
      </c>
      <c r="BF53" s="30">
        <f t="shared" ca="1" si="38"/>
        <v>4.8604311785607752</v>
      </c>
      <c r="BG53" s="30">
        <f t="shared" ca="1" si="54"/>
        <v>4.0722531496049736</v>
      </c>
      <c r="BH53" s="17" t="b">
        <f t="shared" ca="1" si="40"/>
        <v>0</v>
      </c>
      <c r="BI53" s="30" t="e">
        <f t="shared" ca="1" si="41"/>
        <v>#N/A</v>
      </c>
      <c r="BJ53" s="91" t="e">
        <f t="shared" ca="1" si="42"/>
        <v>#N/A</v>
      </c>
      <c r="BK53" t="b">
        <f t="shared" ca="1" si="43"/>
        <v>0</v>
      </c>
      <c r="BL53" s="30" t="e">
        <f t="shared" ca="1" si="55"/>
        <v>#N/A</v>
      </c>
      <c r="BM53" s="91" t="e">
        <f t="shared" ca="1" si="56"/>
        <v>#N/A</v>
      </c>
      <c r="BN53" s="17" t="b">
        <f t="shared" ca="1" si="46"/>
        <v>0</v>
      </c>
      <c r="BO53" t="b">
        <f t="shared" ca="1" si="47"/>
        <v>0</v>
      </c>
      <c r="BP53" t="b">
        <f t="shared" ca="1" si="48"/>
        <v>1</v>
      </c>
      <c r="BQ53" t="b">
        <f t="shared" ca="1" si="49"/>
        <v>1</v>
      </c>
      <c r="BR53" s="106" t="b">
        <f t="shared" si="50"/>
        <v>1</v>
      </c>
    </row>
    <row r="54" spans="1:70" ht="15" customHeight="1">
      <c r="A54" s="19">
        <f t="shared" si="8"/>
        <v>1.71875</v>
      </c>
      <c r="B54" s="22">
        <f t="shared" ca="1" si="3"/>
        <v>181</v>
      </c>
      <c r="C54" s="4">
        <f t="shared" ca="1" si="3"/>
        <v>181</v>
      </c>
      <c r="D54" s="21">
        <f t="shared" ca="1" si="3"/>
        <v>181</v>
      </c>
      <c r="E54" s="4">
        <f t="shared" ca="1" si="9"/>
        <v>181</v>
      </c>
      <c r="F54" s="4">
        <f t="shared" ca="1" si="9"/>
        <v>181</v>
      </c>
      <c r="G54" s="22">
        <f t="shared" ca="1" si="4"/>
        <v>181</v>
      </c>
      <c r="H54" s="4">
        <f t="shared" ca="1" si="4"/>
        <v>181</v>
      </c>
      <c r="I54" s="97">
        <f t="shared" si="10"/>
        <v>1.71875</v>
      </c>
      <c r="J54" s="22">
        <f t="shared" ca="1" si="11"/>
        <v>181</v>
      </c>
      <c r="K54" s="21">
        <f t="shared" ca="1" si="12"/>
        <v>181</v>
      </c>
      <c r="L54" s="4">
        <f t="shared" ca="1" si="13"/>
        <v>181</v>
      </c>
      <c r="M54" s="21">
        <f t="shared" ca="1" si="14"/>
        <v>181</v>
      </c>
      <c r="N54" s="22" t="e">
        <f t="shared" ca="1" si="15"/>
        <v>#N/A</v>
      </c>
      <c r="O54" s="21" t="e">
        <f t="shared" ca="1" si="16"/>
        <v>#N/A</v>
      </c>
      <c r="P54" s="97">
        <f t="shared" ca="1" si="17"/>
        <v>38.225530147676835</v>
      </c>
      <c r="Q54" t="e">
        <f t="shared" ca="1" si="5"/>
        <v>#N/A</v>
      </c>
      <c r="R54" s="106" t="e">
        <f t="shared" ca="1" si="6"/>
        <v>#N/A</v>
      </c>
      <c r="S54" s="97">
        <f t="shared" ca="1" si="18"/>
        <v>143.77446985232316</v>
      </c>
      <c r="T54" s="34" t="e">
        <f t="shared" ca="1" si="19"/>
        <v>#N/A</v>
      </c>
      <c r="U54" s="59" t="e">
        <f t="shared" ca="1" si="7"/>
        <v>#N/A</v>
      </c>
      <c r="W54" s="144">
        <v>360</v>
      </c>
      <c r="X54" s="140">
        <v>1</v>
      </c>
      <c r="Y54" s="140">
        <v>1</v>
      </c>
      <c r="Z54" s="140">
        <v>1</v>
      </c>
      <c r="AA54" s="140">
        <v>1</v>
      </c>
      <c r="AB54" s="141">
        <v>1</v>
      </c>
      <c r="AC54" s="142">
        <v>1</v>
      </c>
      <c r="AD54" s="138">
        <f t="shared" si="20"/>
        <v>-7.3508907294517201E-15</v>
      </c>
      <c r="AE54" s="126">
        <f t="shared" si="21"/>
        <v>30</v>
      </c>
      <c r="AF54" s="139" t="s">
        <v>112</v>
      </c>
      <c r="AI54" s="24"/>
      <c r="AL54" s="97" t="e">
        <f t="shared" ca="1" si="23"/>
        <v>#N/A</v>
      </c>
      <c r="AM54" s="91" t="e">
        <f t="shared" ca="1" si="24"/>
        <v>#N/A</v>
      </c>
      <c r="AN54" s="97" t="e">
        <f t="shared" ca="1" si="25"/>
        <v>#N/A</v>
      </c>
      <c r="AO54" s="91" t="e">
        <f t="shared" ca="1" si="26"/>
        <v>#N/A</v>
      </c>
      <c r="AP54" s="97" t="e">
        <f t="shared" ca="1" si="27"/>
        <v>#N/A</v>
      </c>
      <c r="AQ54" s="91" t="e">
        <f t="shared" ca="1" si="28"/>
        <v>#N/A</v>
      </c>
      <c r="AR54" s="30" t="e">
        <f t="shared" ca="1" si="29"/>
        <v>#N/A</v>
      </c>
      <c r="AS54" s="91" t="e">
        <f t="shared" ca="1" si="30"/>
        <v>#N/A</v>
      </c>
      <c r="AT54" s="97" t="e">
        <f t="shared" ca="1" si="31"/>
        <v>#N/A</v>
      </c>
      <c r="AU54" s="91" t="e">
        <f t="shared" ca="1" si="32"/>
        <v>#N/A</v>
      </c>
      <c r="AV54" s="97" t="e">
        <f t="shared" ca="1" si="33"/>
        <v>#N/A</v>
      </c>
      <c r="AW54" s="91" t="e">
        <f t="shared" ca="1" si="34"/>
        <v>#N/A</v>
      </c>
      <c r="AX54" s="97" t="e">
        <f t="shared" ca="1" si="35"/>
        <v>#N/A</v>
      </c>
      <c r="AY54" s="91" t="e">
        <f t="shared" ca="1" si="36"/>
        <v>#N/A</v>
      </c>
      <c r="BD54" s="166">
        <v>11</v>
      </c>
      <c r="BE54" s="30">
        <f t="shared" ca="1" si="37"/>
        <v>0.81116380231446417</v>
      </c>
      <c r="BF54" s="30">
        <f t="shared" ca="1" si="38"/>
        <v>4.8542334415681516</v>
      </c>
      <c r="BG54" s="30">
        <f t="shared" ca="1" si="54"/>
        <v>4.067060451043587</v>
      </c>
      <c r="BH54" s="17" t="b">
        <f t="shared" ca="1" si="40"/>
        <v>0</v>
      </c>
      <c r="BI54" s="30" t="e">
        <f t="shared" ca="1" si="41"/>
        <v>#N/A</v>
      </c>
      <c r="BJ54" s="91" t="e">
        <f t="shared" ca="1" si="42"/>
        <v>#N/A</v>
      </c>
      <c r="BK54" t="b">
        <f t="shared" ca="1" si="43"/>
        <v>0</v>
      </c>
      <c r="BL54" s="30" t="e">
        <f t="shared" ca="1" si="55"/>
        <v>#N/A</v>
      </c>
      <c r="BM54" s="91" t="e">
        <f t="shared" ca="1" si="56"/>
        <v>#N/A</v>
      </c>
      <c r="BN54" s="17" t="b">
        <f t="shared" ca="1" si="46"/>
        <v>0</v>
      </c>
      <c r="BO54" t="b">
        <f t="shared" ca="1" si="47"/>
        <v>0</v>
      </c>
      <c r="BP54" t="b">
        <f t="shared" ca="1" si="48"/>
        <v>1</v>
      </c>
      <c r="BQ54" t="b">
        <f t="shared" ca="1" si="49"/>
        <v>1</v>
      </c>
      <c r="BR54" s="106" t="b">
        <f t="shared" si="50"/>
        <v>1</v>
      </c>
    </row>
    <row r="55" spans="1:70" ht="15" customHeight="1">
      <c r="A55" s="19">
        <f t="shared" si="8"/>
        <v>1.875</v>
      </c>
      <c r="B55" s="22">
        <f t="shared" ca="1" si="3"/>
        <v>181</v>
      </c>
      <c r="C55" s="4">
        <f t="shared" ca="1" si="3"/>
        <v>181</v>
      </c>
      <c r="D55" s="21">
        <f t="shared" ca="1" si="3"/>
        <v>181</v>
      </c>
      <c r="E55" s="4">
        <f t="shared" ca="1" si="9"/>
        <v>181</v>
      </c>
      <c r="F55" s="4">
        <f t="shared" ca="1" si="9"/>
        <v>181</v>
      </c>
      <c r="G55" s="22">
        <f t="shared" ca="1" si="4"/>
        <v>181</v>
      </c>
      <c r="H55" s="4">
        <f t="shared" ca="1" si="4"/>
        <v>181</v>
      </c>
      <c r="I55" s="97">
        <f t="shared" si="10"/>
        <v>1.875</v>
      </c>
      <c r="J55" s="22">
        <f t="shared" ca="1" si="11"/>
        <v>181</v>
      </c>
      <c r="K55" s="21">
        <f t="shared" ca="1" si="12"/>
        <v>181</v>
      </c>
      <c r="L55" s="4">
        <f t="shared" ca="1" si="13"/>
        <v>181</v>
      </c>
      <c r="M55" s="21">
        <f t="shared" ca="1" si="14"/>
        <v>181</v>
      </c>
      <c r="N55" s="22" t="e">
        <f t="shared" ca="1" si="15"/>
        <v>#N/A</v>
      </c>
      <c r="O55" s="21" t="e">
        <f t="shared" ca="1" si="16"/>
        <v>#N/A</v>
      </c>
      <c r="P55" s="97">
        <f t="shared" ca="1" si="17"/>
        <v>38.225530147676835</v>
      </c>
      <c r="Q55" t="e">
        <f t="shared" ca="1" si="5"/>
        <v>#N/A</v>
      </c>
      <c r="R55" s="106" t="e">
        <f t="shared" ca="1" si="6"/>
        <v>#N/A</v>
      </c>
      <c r="S55" s="97">
        <f t="shared" ca="1" si="18"/>
        <v>143.77446985232316</v>
      </c>
      <c r="T55" s="34" t="e">
        <f t="shared" ca="1" si="19"/>
        <v>#N/A</v>
      </c>
      <c r="U55" s="59" t="e">
        <f t="shared" ca="1" si="7"/>
        <v>#N/A</v>
      </c>
      <c r="AB55" s="4"/>
      <c r="AC55" s="4"/>
      <c r="AD55" s="4"/>
      <c r="AE55" s="4"/>
      <c r="AL55" s="97" t="e">
        <f t="shared" ca="1" si="23"/>
        <v>#N/A</v>
      </c>
      <c r="AM55" s="91" t="e">
        <f t="shared" ca="1" si="24"/>
        <v>#N/A</v>
      </c>
      <c r="AN55" s="97" t="e">
        <f t="shared" ca="1" si="25"/>
        <v>#N/A</v>
      </c>
      <c r="AO55" s="91" t="e">
        <f t="shared" ca="1" si="26"/>
        <v>#N/A</v>
      </c>
      <c r="AP55" s="97" t="e">
        <f t="shared" ca="1" si="27"/>
        <v>#N/A</v>
      </c>
      <c r="AQ55" s="91" t="e">
        <f t="shared" ca="1" si="28"/>
        <v>#N/A</v>
      </c>
      <c r="AR55" s="30" t="e">
        <f t="shared" ca="1" si="29"/>
        <v>#N/A</v>
      </c>
      <c r="AS55" s="91" t="e">
        <f t="shared" ca="1" si="30"/>
        <v>#N/A</v>
      </c>
      <c r="AT55" s="97" t="e">
        <f t="shared" ca="1" si="31"/>
        <v>#N/A</v>
      </c>
      <c r="AU55" s="91" t="e">
        <f t="shared" ca="1" si="32"/>
        <v>#N/A</v>
      </c>
      <c r="AV55" s="97" t="e">
        <f t="shared" ca="1" si="33"/>
        <v>#N/A</v>
      </c>
      <c r="AW55" s="91" t="e">
        <f t="shared" ca="1" si="34"/>
        <v>#N/A</v>
      </c>
      <c r="AX55" s="97" t="e">
        <f t="shared" ca="1" si="35"/>
        <v>#N/A</v>
      </c>
      <c r="AY55" s="91" t="e">
        <f t="shared" ca="1" si="36"/>
        <v>#N/A</v>
      </c>
      <c r="BD55" s="166">
        <v>12</v>
      </c>
      <c r="BE55" s="30">
        <f t="shared" ca="1" si="37"/>
        <v>0.81404937044602588</v>
      </c>
      <c r="BF55" s="30">
        <f t="shared" ca="1" si="38"/>
        <v>4.8474530401127085</v>
      </c>
      <c r="BG55" s="30">
        <f t="shared" ca="1" si="54"/>
        <v>4.0613795741484857</v>
      </c>
      <c r="BH55" s="17" t="b">
        <f t="shared" ca="1" si="40"/>
        <v>0</v>
      </c>
      <c r="BI55" s="30" t="e">
        <f t="shared" ca="1" si="41"/>
        <v>#N/A</v>
      </c>
      <c r="BJ55" s="91" t="e">
        <f t="shared" ca="1" si="42"/>
        <v>#N/A</v>
      </c>
      <c r="BK55" t="b">
        <f t="shared" ca="1" si="43"/>
        <v>0</v>
      </c>
      <c r="BL55" s="30" t="e">
        <f t="shared" ca="1" si="55"/>
        <v>#N/A</v>
      </c>
      <c r="BM55" s="91" t="e">
        <f t="shared" ca="1" si="56"/>
        <v>#N/A</v>
      </c>
      <c r="BN55" s="17" t="b">
        <f t="shared" ca="1" si="46"/>
        <v>0</v>
      </c>
      <c r="BO55" t="b">
        <f t="shared" ca="1" si="47"/>
        <v>0</v>
      </c>
      <c r="BP55" t="b">
        <f t="shared" ca="1" si="48"/>
        <v>1</v>
      </c>
      <c r="BQ55" t="b">
        <f t="shared" ca="1" si="49"/>
        <v>1</v>
      </c>
      <c r="BR55" s="106" t="b">
        <f t="shared" si="50"/>
        <v>1</v>
      </c>
    </row>
    <row r="56" spans="1:70" ht="15" customHeight="1">
      <c r="A56" s="19">
        <f t="shared" si="8"/>
        <v>2.03125</v>
      </c>
      <c r="B56" s="22">
        <f t="shared" ca="1" si="3"/>
        <v>181</v>
      </c>
      <c r="C56" s="4">
        <f t="shared" ca="1" si="3"/>
        <v>181</v>
      </c>
      <c r="D56" s="21">
        <f t="shared" ca="1" si="3"/>
        <v>181</v>
      </c>
      <c r="E56" s="4">
        <f t="shared" ca="1" si="9"/>
        <v>181</v>
      </c>
      <c r="F56" s="4">
        <f t="shared" ca="1" si="9"/>
        <v>181</v>
      </c>
      <c r="G56" s="22">
        <f t="shared" ca="1" si="4"/>
        <v>181</v>
      </c>
      <c r="H56" s="4">
        <f t="shared" ca="1" si="4"/>
        <v>181</v>
      </c>
      <c r="I56" s="97">
        <f t="shared" si="10"/>
        <v>2.03125</v>
      </c>
      <c r="J56" s="22">
        <f t="shared" ca="1" si="11"/>
        <v>181</v>
      </c>
      <c r="K56" s="21">
        <f t="shared" ca="1" si="12"/>
        <v>181</v>
      </c>
      <c r="L56" s="4">
        <f t="shared" ca="1" si="13"/>
        <v>181</v>
      </c>
      <c r="M56" s="21">
        <f t="shared" ca="1" si="14"/>
        <v>181</v>
      </c>
      <c r="N56" s="22" t="e">
        <f t="shared" ca="1" si="15"/>
        <v>#N/A</v>
      </c>
      <c r="O56" s="21" t="e">
        <f t="shared" ca="1" si="16"/>
        <v>#N/A</v>
      </c>
      <c r="P56" s="97">
        <f t="shared" ca="1" si="17"/>
        <v>38.225530147676835</v>
      </c>
      <c r="Q56" t="e">
        <f t="shared" ca="1" si="5"/>
        <v>#N/A</v>
      </c>
      <c r="R56" s="106" t="e">
        <f t="shared" ca="1" si="6"/>
        <v>#N/A</v>
      </c>
      <c r="S56" s="97">
        <f t="shared" ca="1" si="18"/>
        <v>143.77446985232316</v>
      </c>
      <c r="T56" s="34" t="e">
        <f t="shared" ca="1" si="19"/>
        <v>#N/A</v>
      </c>
      <c r="U56" s="59" t="e">
        <f t="shared" ca="1" si="7"/>
        <v>#N/A</v>
      </c>
      <c r="AB56" s="4"/>
      <c r="AC56" s="4"/>
      <c r="AD56" s="4"/>
      <c r="AE56" s="4"/>
      <c r="AL56" s="97" t="e">
        <f t="shared" ca="1" si="23"/>
        <v>#N/A</v>
      </c>
      <c r="AM56" s="91" t="e">
        <f t="shared" ca="1" si="24"/>
        <v>#N/A</v>
      </c>
      <c r="AN56" s="97" t="e">
        <f t="shared" ca="1" si="25"/>
        <v>#N/A</v>
      </c>
      <c r="AO56" s="91" t="e">
        <f t="shared" ca="1" si="26"/>
        <v>#N/A</v>
      </c>
      <c r="AP56" s="97" t="e">
        <f t="shared" ca="1" si="27"/>
        <v>#N/A</v>
      </c>
      <c r="AQ56" s="91" t="e">
        <f t="shared" ca="1" si="28"/>
        <v>#N/A</v>
      </c>
      <c r="AR56" s="30" t="e">
        <f t="shared" ca="1" si="29"/>
        <v>#N/A</v>
      </c>
      <c r="AS56" s="91" t="e">
        <f t="shared" ca="1" si="30"/>
        <v>#N/A</v>
      </c>
      <c r="AT56" s="97" t="e">
        <f t="shared" ca="1" si="31"/>
        <v>#N/A</v>
      </c>
      <c r="AU56" s="91" t="e">
        <f t="shared" ca="1" si="32"/>
        <v>#N/A</v>
      </c>
      <c r="AV56" s="97" t="e">
        <f t="shared" ca="1" si="33"/>
        <v>#N/A</v>
      </c>
      <c r="AW56" s="91" t="e">
        <f t="shared" ca="1" si="34"/>
        <v>#N/A</v>
      </c>
      <c r="AX56" s="97" t="e">
        <f t="shared" ca="1" si="35"/>
        <v>#N/A</v>
      </c>
      <c r="AY56" s="91" t="e">
        <f t="shared" ca="1" si="36"/>
        <v>#N/A</v>
      </c>
      <c r="BD56" s="166">
        <v>13</v>
      </c>
      <c r="BE56" s="30">
        <f t="shared" ca="1" si="37"/>
        <v>0.81720535898868374</v>
      </c>
      <c r="BF56" s="30">
        <f t="shared" ca="1" si="38"/>
        <v>4.8400920395704121</v>
      </c>
      <c r="BG56" s="30">
        <f t="shared" ca="1" si="54"/>
        <v>4.0552122493698048</v>
      </c>
      <c r="BH56" s="17" t="b">
        <f t="shared" ca="1" si="40"/>
        <v>0</v>
      </c>
      <c r="BI56" s="30" t="e">
        <f t="shared" ca="1" si="41"/>
        <v>#N/A</v>
      </c>
      <c r="BJ56" s="91" t="e">
        <f t="shared" ca="1" si="42"/>
        <v>#N/A</v>
      </c>
      <c r="BK56" t="b">
        <f t="shared" ca="1" si="43"/>
        <v>0</v>
      </c>
      <c r="BL56" s="30" t="e">
        <f t="shared" ca="1" si="55"/>
        <v>#N/A</v>
      </c>
      <c r="BM56" s="91" t="e">
        <f t="shared" ca="1" si="56"/>
        <v>#N/A</v>
      </c>
      <c r="BN56" s="17" t="b">
        <f t="shared" ca="1" si="46"/>
        <v>0</v>
      </c>
      <c r="BO56" t="b">
        <f t="shared" ca="1" si="47"/>
        <v>0</v>
      </c>
      <c r="BP56" t="b">
        <f t="shared" ca="1" si="48"/>
        <v>1</v>
      </c>
      <c r="BQ56" t="b">
        <f t="shared" ca="1" si="49"/>
        <v>1</v>
      </c>
      <c r="BR56" s="106" t="b">
        <f t="shared" si="50"/>
        <v>1</v>
      </c>
    </row>
    <row r="57" spans="1:70" ht="15" customHeight="1">
      <c r="A57" s="19">
        <f t="shared" si="8"/>
        <v>2.1875</v>
      </c>
      <c r="B57" s="22">
        <f t="shared" ca="1" si="3"/>
        <v>181</v>
      </c>
      <c r="C57" s="4">
        <f t="shared" ca="1" si="3"/>
        <v>181</v>
      </c>
      <c r="D57" s="21">
        <f t="shared" ca="1" si="3"/>
        <v>181</v>
      </c>
      <c r="E57" s="4">
        <f t="shared" ca="1" si="9"/>
        <v>181</v>
      </c>
      <c r="F57" s="4">
        <f t="shared" ca="1" si="9"/>
        <v>181</v>
      </c>
      <c r="G57" s="22">
        <f t="shared" ca="1" si="4"/>
        <v>181</v>
      </c>
      <c r="H57" s="4">
        <f t="shared" ca="1" si="4"/>
        <v>181</v>
      </c>
      <c r="I57" s="97">
        <f t="shared" si="10"/>
        <v>2.1875</v>
      </c>
      <c r="J57" s="22">
        <f t="shared" ca="1" si="11"/>
        <v>181</v>
      </c>
      <c r="K57" s="21">
        <f t="shared" ca="1" si="12"/>
        <v>181</v>
      </c>
      <c r="L57" s="4">
        <f t="shared" ca="1" si="13"/>
        <v>181</v>
      </c>
      <c r="M57" s="21">
        <f t="shared" ca="1" si="14"/>
        <v>181</v>
      </c>
      <c r="N57" s="22" t="e">
        <f t="shared" ca="1" si="15"/>
        <v>#N/A</v>
      </c>
      <c r="O57" s="21" t="e">
        <f t="shared" ca="1" si="16"/>
        <v>#N/A</v>
      </c>
      <c r="P57" s="97">
        <f t="shared" ca="1" si="17"/>
        <v>38.225530147676835</v>
      </c>
      <c r="Q57" t="e">
        <f t="shared" ca="1" si="5"/>
        <v>#N/A</v>
      </c>
      <c r="R57" s="106" t="e">
        <f t="shared" ca="1" si="6"/>
        <v>#N/A</v>
      </c>
      <c r="S57" s="97">
        <f t="shared" ca="1" si="18"/>
        <v>143.77446985232316</v>
      </c>
      <c r="T57" s="34" t="e">
        <f t="shared" ca="1" si="19"/>
        <v>#N/A</v>
      </c>
      <c r="U57" s="59" t="e">
        <f t="shared" ca="1" si="7"/>
        <v>#N/A</v>
      </c>
      <c r="AB57" s="4"/>
      <c r="AC57" s="4"/>
      <c r="AD57" s="4"/>
      <c r="AE57" s="4"/>
      <c r="AL57" s="97" t="e">
        <f t="shared" ca="1" si="23"/>
        <v>#N/A</v>
      </c>
      <c r="AM57" s="91" t="e">
        <f t="shared" ca="1" si="24"/>
        <v>#N/A</v>
      </c>
      <c r="AN57" s="97" t="e">
        <f t="shared" ca="1" si="25"/>
        <v>#N/A</v>
      </c>
      <c r="AO57" s="91" t="e">
        <f t="shared" ca="1" si="26"/>
        <v>#N/A</v>
      </c>
      <c r="AP57" s="97" t="e">
        <f t="shared" ca="1" si="27"/>
        <v>#N/A</v>
      </c>
      <c r="AQ57" s="91" t="e">
        <f t="shared" ca="1" si="28"/>
        <v>#N/A</v>
      </c>
      <c r="AR57" s="30" t="e">
        <f t="shared" ca="1" si="29"/>
        <v>#N/A</v>
      </c>
      <c r="AS57" s="91" t="e">
        <f t="shared" ca="1" si="30"/>
        <v>#N/A</v>
      </c>
      <c r="AT57" s="97" t="e">
        <f t="shared" ca="1" si="31"/>
        <v>#N/A</v>
      </c>
      <c r="AU57" s="91" t="e">
        <f t="shared" ca="1" si="32"/>
        <v>#N/A</v>
      </c>
      <c r="AV57" s="97" t="e">
        <f t="shared" ca="1" si="33"/>
        <v>#N/A</v>
      </c>
      <c r="AW57" s="91" t="e">
        <f t="shared" ca="1" si="34"/>
        <v>#N/A</v>
      </c>
      <c r="AX57" s="97" t="e">
        <f t="shared" ca="1" si="35"/>
        <v>#N/A</v>
      </c>
      <c r="AY57" s="91" t="e">
        <f t="shared" ca="1" si="36"/>
        <v>#N/A</v>
      </c>
      <c r="BD57" s="166">
        <v>14</v>
      </c>
      <c r="BE57" s="30">
        <f t="shared" ca="1" si="37"/>
        <v>0.82063686051334028</v>
      </c>
      <c r="BF57" s="30">
        <f t="shared" ca="1" si="38"/>
        <v>4.8321526821733363</v>
      </c>
      <c r="BG57" s="30">
        <f t="shared" ca="1" si="54"/>
        <v>4.0485603553344163</v>
      </c>
      <c r="BH57" s="17" t="b">
        <f t="shared" ca="1" si="40"/>
        <v>0</v>
      </c>
      <c r="BI57" s="30" t="e">
        <f t="shared" ca="1" si="41"/>
        <v>#N/A</v>
      </c>
      <c r="BJ57" s="91" t="e">
        <f t="shared" ca="1" si="42"/>
        <v>#N/A</v>
      </c>
      <c r="BK57" t="b">
        <f t="shared" ca="1" si="43"/>
        <v>0</v>
      </c>
      <c r="BL57" s="30" t="e">
        <f t="shared" ca="1" si="55"/>
        <v>#N/A</v>
      </c>
      <c r="BM57" s="91" t="e">
        <f t="shared" ca="1" si="56"/>
        <v>#N/A</v>
      </c>
      <c r="BN57" s="17" t="b">
        <f t="shared" ca="1" si="46"/>
        <v>0</v>
      </c>
      <c r="BO57" t="b">
        <f t="shared" ca="1" si="47"/>
        <v>0</v>
      </c>
      <c r="BP57" t="b">
        <f t="shared" ca="1" si="48"/>
        <v>1</v>
      </c>
      <c r="BQ57" t="b">
        <f t="shared" ca="1" si="49"/>
        <v>1</v>
      </c>
      <c r="BR57" s="106" t="b">
        <f t="shared" si="50"/>
        <v>1</v>
      </c>
    </row>
    <row r="58" spans="1:70" ht="15" customHeight="1">
      <c r="A58" s="19">
        <f t="shared" si="8"/>
        <v>2.34375</v>
      </c>
      <c r="B58" s="22">
        <f t="shared" ca="1" si="3"/>
        <v>181</v>
      </c>
      <c r="C58" s="4">
        <f t="shared" ca="1" si="3"/>
        <v>181</v>
      </c>
      <c r="D58" s="21">
        <f t="shared" ca="1" si="3"/>
        <v>181</v>
      </c>
      <c r="E58" s="4">
        <f t="shared" ca="1" si="9"/>
        <v>181</v>
      </c>
      <c r="F58" s="4">
        <f t="shared" ca="1" si="9"/>
        <v>181</v>
      </c>
      <c r="G58" s="22">
        <f t="shared" ca="1" si="4"/>
        <v>181</v>
      </c>
      <c r="H58" s="4">
        <f t="shared" ca="1" si="4"/>
        <v>181</v>
      </c>
      <c r="I58" s="97">
        <f t="shared" si="10"/>
        <v>2.34375</v>
      </c>
      <c r="J58" s="22">
        <f t="shared" ca="1" si="11"/>
        <v>181</v>
      </c>
      <c r="K58" s="21">
        <f t="shared" ca="1" si="12"/>
        <v>181</v>
      </c>
      <c r="L58" s="4">
        <f t="shared" ca="1" si="13"/>
        <v>181</v>
      </c>
      <c r="M58" s="21">
        <f t="shared" ca="1" si="14"/>
        <v>181</v>
      </c>
      <c r="N58" s="22" t="e">
        <f t="shared" ca="1" si="15"/>
        <v>#N/A</v>
      </c>
      <c r="O58" s="21" t="e">
        <f t="shared" ca="1" si="16"/>
        <v>#N/A</v>
      </c>
      <c r="P58" s="97">
        <f t="shared" ca="1" si="17"/>
        <v>38.225530147676835</v>
      </c>
      <c r="Q58" t="e">
        <f t="shared" ca="1" si="5"/>
        <v>#N/A</v>
      </c>
      <c r="R58" s="106" t="e">
        <f t="shared" ca="1" si="6"/>
        <v>#N/A</v>
      </c>
      <c r="S58" s="97">
        <f t="shared" ca="1" si="18"/>
        <v>143.77446985232316</v>
      </c>
      <c r="T58" s="34" t="e">
        <f t="shared" ca="1" si="19"/>
        <v>#N/A</v>
      </c>
      <c r="U58" s="59" t="e">
        <f t="shared" ca="1" si="7"/>
        <v>#N/A</v>
      </c>
      <c r="AB58" s="4"/>
      <c r="AC58" s="4"/>
      <c r="AD58" s="4"/>
      <c r="AE58" s="4"/>
      <c r="AL58" s="97" t="e">
        <f t="shared" ca="1" si="23"/>
        <v>#N/A</v>
      </c>
      <c r="AM58" s="91" t="e">
        <f t="shared" ca="1" si="24"/>
        <v>#N/A</v>
      </c>
      <c r="AN58" s="97" t="e">
        <f t="shared" ca="1" si="25"/>
        <v>#N/A</v>
      </c>
      <c r="AO58" s="91" t="e">
        <f t="shared" ca="1" si="26"/>
        <v>#N/A</v>
      </c>
      <c r="AP58" s="97" t="e">
        <f t="shared" ca="1" si="27"/>
        <v>#N/A</v>
      </c>
      <c r="AQ58" s="91" t="e">
        <f t="shared" ca="1" si="28"/>
        <v>#N/A</v>
      </c>
      <c r="AR58" s="30" t="e">
        <f t="shared" ca="1" si="29"/>
        <v>#N/A</v>
      </c>
      <c r="AS58" s="91" t="e">
        <f t="shared" ca="1" si="30"/>
        <v>#N/A</v>
      </c>
      <c r="AT58" s="97" t="e">
        <f t="shared" ca="1" si="31"/>
        <v>#N/A</v>
      </c>
      <c r="AU58" s="91" t="e">
        <f t="shared" ca="1" si="32"/>
        <v>#N/A</v>
      </c>
      <c r="AV58" s="97" t="e">
        <f t="shared" ca="1" si="33"/>
        <v>#N/A</v>
      </c>
      <c r="AW58" s="91" t="e">
        <f t="shared" ca="1" si="34"/>
        <v>#N/A</v>
      </c>
      <c r="AX58" s="97" t="e">
        <f t="shared" ca="1" si="35"/>
        <v>#N/A</v>
      </c>
      <c r="AY58" s="91" t="e">
        <f t="shared" ca="1" si="36"/>
        <v>#N/A</v>
      </c>
      <c r="BD58" s="166">
        <v>15</v>
      </c>
      <c r="BE58" s="30">
        <f t="shared" ca="1" si="37"/>
        <v>0.82434946546542787</v>
      </c>
      <c r="BF58" s="30">
        <f t="shared" ca="1" si="38"/>
        <v>4.8236373863266522</v>
      </c>
      <c r="BG58" s="30">
        <f t="shared" ca="1" si="54"/>
        <v>4.0414259182736822</v>
      </c>
      <c r="BH58" s="17" t="b">
        <f t="shared" ca="1" si="40"/>
        <v>0</v>
      </c>
      <c r="BI58" s="30" t="e">
        <f t="shared" ca="1" si="41"/>
        <v>#N/A</v>
      </c>
      <c r="BJ58" s="91" t="e">
        <f t="shared" ca="1" si="42"/>
        <v>#N/A</v>
      </c>
      <c r="BK58" t="b">
        <f t="shared" ca="1" si="43"/>
        <v>0</v>
      </c>
      <c r="BL58" s="30" t="e">
        <f t="shared" ca="1" si="55"/>
        <v>#N/A</v>
      </c>
      <c r="BM58" s="91" t="e">
        <f t="shared" ca="1" si="56"/>
        <v>#N/A</v>
      </c>
      <c r="BN58" s="17" t="b">
        <f t="shared" ca="1" si="46"/>
        <v>0</v>
      </c>
      <c r="BO58" t="b">
        <f t="shared" ca="1" si="47"/>
        <v>0</v>
      </c>
      <c r="BP58" t="b">
        <f t="shared" ca="1" si="48"/>
        <v>1</v>
      </c>
      <c r="BQ58" t="b">
        <f t="shared" ca="1" si="49"/>
        <v>1</v>
      </c>
      <c r="BR58" s="106" t="b">
        <f t="shared" si="50"/>
        <v>1</v>
      </c>
    </row>
    <row r="59" spans="1:70" ht="15" customHeight="1">
      <c r="A59" s="19">
        <f t="shared" si="8"/>
        <v>2.5</v>
      </c>
      <c r="B59" s="22">
        <f t="shared" ca="1" si="3"/>
        <v>181</v>
      </c>
      <c r="C59" s="4">
        <f t="shared" ca="1" si="3"/>
        <v>181</v>
      </c>
      <c r="D59" s="21">
        <f t="shared" ca="1" si="3"/>
        <v>181</v>
      </c>
      <c r="E59" s="4">
        <f t="shared" ca="1" si="9"/>
        <v>181</v>
      </c>
      <c r="F59" s="4">
        <f t="shared" ca="1" si="9"/>
        <v>181</v>
      </c>
      <c r="G59" s="22">
        <f t="shared" ca="1" si="4"/>
        <v>181</v>
      </c>
      <c r="H59" s="4">
        <f t="shared" ca="1" si="4"/>
        <v>181</v>
      </c>
      <c r="I59" s="97">
        <f t="shared" si="10"/>
        <v>2.5</v>
      </c>
      <c r="J59" s="22">
        <f t="shared" ca="1" si="11"/>
        <v>181</v>
      </c>
      <c r="K59" s="21">
        <f t="shared" ca="1" si="12"/>
        <v>181</v>
      </c>
      <c r="L59" s="4">
        <f t="shared" ca="1" si="13"/>
        <v>181</v>
      </c>
      <c r="M59" s="21">
        <f t="shared" ca="1" si="14"/>
        <v>181</v>
      </c>
      <c r="N59" s="22" t="e">
        <f t="shared" ca="1" si="15"/>
        <v>#N/A</v>
      </c>
      <c r="O59" s="21" t="e">
        <f t="shared" ca="1" si="16"/>
        <v>#N/A</v>
      </c>
      <c r="P59" s="97">
        <f t="shared" ca="1" si="17"/>
        <v>38.225530147676835</v>
      </c>
      <c r="Q59" t="e">
        <f t="shared" ca="1" si="5"/>
        <v>#N/A</v>
      </c>
      <c r="R59" s="106" t="e">
        <f t="shared" ca="1" si="6"/>
        <v>#N/A</v>
      </c>
      <c r="S59" s="97">
        <f t="shared" ca="1" si="18"/>
        <v>143.77446985232316</v>
      </c>
      <c r="T59" s="34" t="e">
        <f t="shared" ca="1" si="19"/>
        <v>#N/A</v>
      </c>
      <c r="U59" s="59" t="e">
        <f t="shared" ca="1" si="7"/>
        <v>#N/A</v>
      </c>
      <c r="AB59" s="4"/>
      <c r="AC59" s="4"/>
      <c r="AD59" s="4"/>
      <c r="AE59" s="4"/>
      <c r="AL59" s="97" t="e">
        <f t="shared" ca="1" si="23"/>
        <v>#N/A</v>
      </c>
      <c r="AM59" s="91" t="e">
        <f t="shared" ca="1" si="24"/>
        <v>#N/A</v>
      </c>
      <c r="AN59" s="97" t="e">
        <f t="shared" ca="1" si="25"/>
        <v>#N/A</v>
      </c>
      <c r="AO59" s="91" t="e">
        <f t="shared" ca="1" si="26"/>
        <v>#N/A</v>
      </c>
      <c r="AP59" s="97" t="e">
        <f t="shared" ca="1" si="27"/>
        <v>#N/A</v>
      </c>
      <c r="AQ59" s="91" t="e">
        <f t="shared" ca="1" si="28"/>
        <v>#N/A</v>
      </c>
      <c r="AR59" s="30" t="e">
        <f t="shared" ca="1" si="29"/>
        <v>#N/A</v>
      </c>
      <c r="AS59" s="91" t="e">
        <f t="shared" ca="1" si="30"/>
        <v>#N/A</v>
      </c>
      <c r="AT59" s="97" t="e">
        <f t="shared" ca="1" si="31"/>
        <v>#N/A</v>
      </c>
      <c r="AU59" s="91" t="e">
        <f t="shared" ca="1" si="32"/>
        <v>#N/A</v>
      </c>
      <c r="AV59" s="97" t="e">
        <f t="shared" ca="1" si="33"/>
        <v>#N/A</v>
      </c>
      <c r="AW59" s="91" t="e">
        <f t="shared" ca="1" si="34"/>
        <v>#N/A</v>
      </c>
      <c r="AX59" s="97" t="e">
        <f t="shared" ca="1" si="35"/>
        <v>#N/A</v>
      </c>
      <c r="AY59" s="91" t="e">
        <f t="shared" ca="1" si="36"/>
        <v>#N/A</v>
      </c>
      <c r="BD59" s="166">
        <v>16</v>
      </c>
      <c r="BE59" s="30">
        <f t="shared" ca="1" si="37"/>
        <v>0.8283492850543569</v>
      </c>
      <c r="BF59" s="30">
        <f t="shared" ca="1" si="38"/>
        <v>4.8145487458719671</v>
      </c>
      <c r="BG59" s="30">
        <f t="shared" ca="1" si="54"/>
        <v>4.0338111114062425</v>
      </c>
      <c r="BH59" s="17" t="b">
        <f t="shared" ca="1" si="40"/>
        <v>0</v>
      </c>
      <c r="BI59" s="30" t="e">
        <f t="shared" ca="1" si="41"/>
        <v>#N/A</v>
      </c>
      <c r="BJ59" s="91" t="e">
        <f t="shared" ca="1" si="42"/>
        <v>#N/A</v>
      </c>
      <c r="BK59" t="b">
        <f t="shared" ca="1" si="43"/>
        <v>0</v>
      </c>
      <c r="BL59" s="30" t="e">
        <f t="shared" ca="1" si="55"/>
        <v>#N/A</v>
      </c>
      <c r="BM59" s="91" t="e">
        <f t="shared" ca="1" si="56"/>
        <v>#N/A</v>
      </c>
      <c r="BN59" s="17" t="b">
        <f t="shared" ca="1" si="46"/>
        <v>0</v>
      </c>
      <c r="BO59" t="b">
        <f t="shared" ca="1" si="47"/>
        <v>0</v>
      </c>
      <c r="BP59" t="b">
        <f t="shared" ca="1" si="48"/>
        <v>1</v>
      </c>
      <c r="BQ59" t="b">
        <f t="shared" ca="1" si="49"/>
        <v>1</v>
      </c>
      <c r="BR59" s="106" t="b">
        <f t="shared" si="50"/>
        <v>1</v>
      </c>
    </row>
    <row r="60" spans="1:70" ht="15" customHeight="1">
      <c r="A60" s="19">
        <f t="shared" si="8"/>
        <v>2.65625</v>
      </c>
      <c r="B60" s="22">
        <f t="shared" ca="1" si="3"/>
        <v>181</v>
      </c>
      <c r="C60" s="4">
        <f t="shared" ca="1" si="3"/>
        <v>181</v>
      </c>
      <c r="D60" s="21">
        <f t="shared" ca="1" si="3"/>
        <v>181</v>
      </c>
      <c r="E60" s="4">
        <f t="shared" ca="1" si="9"/>
        <v>181</v>
      </c>
      <c r="F60" s="4">
        <f t="shared" ca="1" si="9"/>
        <v>181</v>
      </c>
      <c r="G60" s="22">
        <f t="shared" ca="1" si="4"/>
        <v>181</v>
      </c>
      <c r="H60" s="4">
        <f t="shared" ca="1" si="4"/>
        <v>161.41884016974132</v>
      </c>
      <c r="I60" s="97">
        <f t="shared" si="10"/>
        <v>2.65625</v>
      </c>
      <c r="J60" s="22">
        <f t="shared" ca="1" si="11"/>
        <v>161.41884016974132</v>
      </c>
      <c r="K60" s="21">
        <f t="shared" ca="1" si="12"/>
        <v>181</v>
      </c>
      <c r="L60" s="4">
        <f t="shared" ca="1" si="13"/>
        <v>181</v>
      </c>
      <c r="M60" s="21">
        <f t="shared" ca="1" si="14"/>
        <v>181</v>
      </c>
      <c r="N60" s="22" t="e">
        <f t="shared" ca="1" si="15"/>
        <v>#N/A</v>
      </c>
      <c r="O60" s="21" t="e">
        <f t="shared" ca="1" si="16"/>
        <v>#N/A</v>
      </c>
      <c r="P60" s="97">
        <f t="shared" ca="1" si="17"/>
        <v>38.225530147676835</v>
      </c>
      <c r="Q60" t="e">
        <f t="shared" ca="1" si="5"/>
        <v>#N/A</v>
      </c>
      <c r="R60" s="106" t="e">
        <f t="shared" ca="1" si="6"/>
        <v>#N/A</v>
      </c>
      <c r="S60" s="97">
        <f t="shared" ca="1" si="18"/>
        <v>143.77446985232316</v>
      </c>
      <c r="T60" s="34" t="e">
        <f t="shared" ca="1" si="19"/>
        <v>#N/A</v>
      </c>
      <c r="U60" s="59" t="e">
        <f t="shared" ca="1" si="7"/>
        <v>#N/A</v>
      </c>
      <c r="AB60" s="4"/>
      <c r="AC60" s="4"/>
      <c r="AD60" s="4"/>
      <c r="AE60" s="4"/>
      <c r="AL60" s="97" t="e">
        <f t="shared" ca="1" si="23"/>
        <v>#N/A</v>
      </c>
      <c r="AM60" s="91" t="e">
        <f t="shared" ca="1" si="24"/>
        <v>#N/A</v>
      </c>
      <c r="AN60" s="97" t="e">
        <f t="shared" ca="1" si="25"/>
        <v>#N/A</v>
      </c>
      <c r="AO60" s="91" t="e">
        <f t="shared" ca="1" si="26"/>
        <v>#N/A</v>
      </c>
      <c r="AP60" s="97" t="e">
        <f t="shared" ca="1" si="27"/>
        <v>#N/A</v>
      </c>
      <c r="AQ60" s="91" t="e">
        <f t="shared" ca="1" si="28"/>
        <v>#N/A</v>
      </c>
      <c r="AR60" s="30" t="e">
        <f t="shared" ca="1" si="29"/>
        <v>#N/A</v>
      </c>
      <c r="AS60" s="91" t="e">
        <f t="shared" ca="1" si="30"/>
        <v>#N/A</v>
      </c>
      <c r="AT60" s="97">
        <f t="shared" ca="1" si="31"/>
        <v>0.84640780441266616</v>
      </c>
      <c r="AU60" s="91">
        <f t="shared" ca="1" si="32"/>
        <v>-2.5177882935483931</v>
      </c>
      <c r="AV60" s="97" t="e">
        <f t="shared" ca="1" si="33"/>
        <v>#N/A</v>
      </c>
      <c r="AW60" s="91" t="e">
        <f t="shared" ca="1" si="34"/>
        <v>#N/A</v>
      </c>
      <c r="AX60" s="97" t="e">
        <f t="shared" ca="1" si="35"/>
        <v>#N/A</v>
      </c>
      <c r="AY60" s="91" t="e">
        <f t="shared" ca="1" si="36"/>
        <v>#N/A</v>
      </c>
      <c r="BD60" s="166">
        <v>17</v>
      </c>
      <c r="BE60" s="30">
        <f t="shared" ca="1" si="37"/>
        <v>0.8326429766406217</v>
      </c>
      <c r="BF60" s="30">
        <f t="shared" ca="1" si="38"/>
        <v>4.8048895292972045</v>
      </c>
      <c r="BG60" s="30">
        <f t="shared" ca="1" si="54"/>
        <v>4.0257182542760361</v>
      </c>
      <c r="BH60" s="17" t="b">
        <f t="shared" ca="1" si="40"/>
        <v>0</v>
      </c>
      <c r="BI60" s="30" t="e">
        <f t="shared" ca="1" si="41"/>
        <v>#N/A</v>
      </c>
      <c r="BJ60" s="91" t="e">
        <f t="shared" ca="1" si="42"/>
        <v>#N/A</v>
      </c>
      <c r="BK60" t="b">
        <f t="shared" ca="1" si="43"/>
        <v>0</v>
      </c>
      <c r="BL60" s="30" t="e">
        <f t="shared" ca="1" si="55"/>
        <v>#N/A</v>
      </c>
      <c r="BM60" s="91" t="e">
        <f t="shared" ca="1" si="56"/>
        <v>#N/A</v>
      </c>
      <c r="BN60" s="17" t="b">
        <f t="shared" ca="1" si="46"/>
        <v>0</v>
      </c>
      <c r="BO60" t="b">
        <f t="shared" ca="1" si="47"/>
        <v>0</v>
      </c>
      <c r="BP60" t="b">
        <f t="shared" ca="1" si="48"/>
        <v>1</v>
      </c>
      <c r="BQ60" t="b">
        <f t="shared" ca="1" si="49"/>
        <v>1</v>
      </c>
      <c r="BR60" s="106" t="b">
        <f t="shared" si="50"/>
        <v>1</v>
      </c>
    </row>
    <row r="61" spans="1:70" ht="15" customHeight="1">
      <c r="A61" s="19">
        <f t="shared" si="8"/>
        <v>2.8125</v>
      </c>
      <c r="B61" s="22">
        <f t="shared" ca="1" si="3"/>
        <v>181</v>
      </c>
      <c r="C61" s="4">
        <f t="shared" ca="1" si="3"/>
        <v>181</v>
      </c>
      <c r="D61" s="21">
        <f t="shared" ca="1" si="3"/>
        <v>181</v>
      </c>
      <c r="E61" s="4">
        <f t="shared" ca="1" si="9"/>
        <v>181</v>
      </c>
      <c r="F61" s="4">
        <f t="shared" ca="1" si="9"/>
        <v>181</v>
      </c>
      <c r="G61" s="22">
        <f t="shared" ca="1" si="4"/>
        <v>181</v>
      </c>
      <c r="H61" s="4">
        <f t="shared" ca="1" si="4"/>
        <v>153.53588122624251</v>
      </c>
      <c r="I61" s="97">
        <f t="shared" si="10"/>
        <v>2.8125</v>
      </c>
      <c r="J61" s="22">
        <f t="shared" ca="1" si="11"/>
        <v>153.53588122624251</v>
      </c>
      <c r="K61" s="21">
        <f t="shared" ca="1" si="12"/>
        <v>181</v>
      </c>
      <c r="L61" s="4">
        <f t="shared" ca="1" si="13"/>
        <v>181</v>
      </c>
      <c r="M61" s="21">
        <f t="shared" ca="1" si="14"/>
        <v>181</v>
      </c>
      <c r="N61" s="22" t="e">
        <f t="shared" ca="1" si="15"/>
        <v>#N/A</v>
      </c>
      <c r="O61" s="21" t="e">
        <f t="shared" ca="1" si="16"/>
        <v>#N/A</v>
      </c>
      <c r="P61" s="97">
        <f t="shared" ca="1" si="17"/>
        <v>38.225530147676835</v>
      </c>
      <c r="Q61" t="e">
        <f t="shared" ca="1" si="5"/>
        <v>#N/A</v>
      </c>
      <c r="R61" s="106" t="e">
        <f t="shared" ca="1" si="6"/>
        <v>#N/A</v>
      </c>
      <c r="S61" s="97">
        <f t="shared" ca="1" si="18"/>
        <v>143.77446985232316</v>
      </c>
      <c r="T61" s="34" t="e">
        <f t="shared" ca="1" si="19"/>
        <v>#N/A</v>
      </c>
      <c r="U61" s="59" t="e">
        <f t="shared" ca="1" si="7"/>
        <v>#N/A</v>
      </c>
      <c r="AB61" s="4"/>
      <c r="AC61" s="4"/>
      <c r="AD61" s="4"/>
      <c r="AE61" s="4"/>
      <c r="AL61" s="97" t="e">
        <f t="shared" ca="1" si="23"/>
        <v>#N/A</v>
      </c>
      <c r="AM61" s="91" t="e">
        <f t="shared" ca="1" si="24"/>
        <v>#N/A</v>
      </c>
      <c r="AN61" s="97" t="e">
        <f t="shared" ca="1" si="25"/>
        <v>#N/A</v>
      </c>
      <c r="AO61" s="91" t="e">
        <f t="shared" ca="1" si="26"/>
        <v>#N/A</v>
      </c>
      <c r="AP61" s="97" t="e">
        <f t="shared" ca="1" si="27"/>
        <v>#N/A</v>
      </c>
      <c r="AQ61" s="91" t="e">
        <f t="shared" ca="1" si="28"/>
        <v>#N/A</v>
      </c>
      <c r="AR61" s="30" t="e">
        <f t="shared" ca="1" si="29"/>
        <v>#N/A</v>
      </c>
      <c r="AS61" s="91" t="e">
        <f t="shared" ca="1" si="30"/>
        <v>#N/A</v>
      </c>
      <c r="AT61" s="97">
        <f t="shared" ca="1" si="31"/>
        <v>1.2533548415635016</v>
      </c>
      <c r="AU61" s="91">
        <f t="shared" ca="1" si="32"/>
        <v>-2.5177882935483931</v>
      </c>
      <c r="AV61" s="97" t="e">
        <f t="shared" ca="1" si="33"/>
        <v>#N/A</v>
      </c>
      <c r="AW61" s="91" t="e">
        <f t="shared" ca="1" si="34"/>
        <v>#N/A</v>
      </c>
      <c r="AX61" s="97" t="e">
        <f t="shared" ca="1" si="35"/>
        <v>#N/A</v>
      </c>
      <c r="AY61" s="91" t="e">
        <f t="shared" ca="1" si="36"/>
        <v>#N/A</v>
      </c>
      <c r="BD61" s="166">
        <v>18</v>
      </c>
      <c r="BE61" s="30">
        <f t="shared" ca="1" si="37"/>
        <v>0.83723777182294346</v>
      </c>
      <c r="BF61" s="30">
        <f t="shared" ca="1" si="38"/>
        <v>4.7946626788933058</v>
      </c>
      <c r="BG61" s="30">
        <f t="shared" ca="1" si="54"/>
        <v>4.0171498120457434</v>
      </c>
      <c r="BH61" s="17" t="b">
        <f t="shared" ca="1" si="40"/>
        <v>0</v>
      </c>
      <c r="BI61" s="30" t="e">
        <f t="shared" ca="1" si="41"/>
        <v>#N/A</v>
      </c>
      <c r="BJ61" s="91" t="e">
        <f t="shared" ca="1" si="42"/>
        <v>#N/A</v>
      </c>
      <c r="BK61" t="b">
        <f t="shared" ca="1" si="43"/>
        <v>0</v>
      </c>
      <c r="BL61" s="30" t="e">
        <f t="shared" ca="1" si="55"/>
        <v>#N/A</v>
      </c>
      <c r="BM61" s="91" t="e">
        <f t="shared" ca="1" si="56"/>
        <v>#N/A</v>
      </c>
      <c r="BN61" s="17" t="b">
        <f t="shared" ca="1" si="46"/>
        <v>0</v>
      </c>
      <c r="BO61" t="b">
        <f t="shared" ca="1" si="47"/>
        <v>0</v>
      </c>
      <c r="BP61" t="b">
        <f t="shared" ca="1" si="48"/>
        <v>1</v>
      </c>
      <c r="BQ61" t="b">
        <f t="shared" ca="1" si="49"/>
        <v>1</v>
      </c>
      <c r="BR61" s="106" t="b">
        <f t="shared" si="50"/>
        <v>1</v>
      </c>
    </row>
    <row r="62" spans="1:70" ht="15" customHeight="1">
      <c r="A62" s="19">
        <f t="shared" si="8"/>
        <v>2.96875</v>
      </c>
      <c r="B62" s="22">
        <f t="shared" ref="B62:D81" ca="1" si="57">IFERROR(DEGREES(ACOS(3*$C$9*($C$9-$C$17/B$42)/($C$17/B$42*$A62))),IF($C$9-$C$17/B$42&lt;=0,181,-1))</f>
        <v>181</v>
      </c>
      <c r="C62" s="4">
        <f t="shared" ca="1" si="57"/>
        <v>181</v>
      </c>
      <c r="D62" s="21">
        <f t="shared" ca="1" si="57"/>
        <v>181</v>
      </c>
      <c r="E62" s="4">
        <f t="shared" ref="E62:F81" ca="1" si="58">IFERROR(DEGREES(ACOS(3*$C$9*($C$9-$D$17/E$42)/($D$17/E$42*$A62))),IF($C$9-$D$17/E$42&lt;=0,181,-1))</f>
        <v>181</v>
      </c>
      <c r="F62" s="4">
        <f t="shared" ca="1" si="58"/>
        <v>181</v>
      </c>
      <c r="G62" s="22">
        <f t="shared" ref="G62:H81" ca="1" si="59">IFERROR(DEGREES(ACOS(3*$C$9*($C$9-$E$17/G$42)/($E$17/G$42*$A62))),IF($C$9-$E$17/G$42&lt;=0,181,-1))</f>
        <v>181</v>
      </c>
      <c r="H62" s="4">
        <f t="shared" ca="1" si="59"/>
        <v>148.00529978883239</v>
      </c>
      <c r="I62" s="97">
        <f t="shared" si="10"/>
        <v>2.96875</v>
      </c>
      <c r="J62" s="22">
        <f t="shared" ca="1" si="11"/>
        <v>148.00529978883239</v>
      </c>
      <c r="K62" s="21">
        <f t="shared" ca="1" si="12"/>
        <v>181</v>
      </c>
      <c r="L62" s="4">
        <f t="shared" ca="1" si="13"/>
        <v>181</v>
      </c>
      <c r="M62" s="21">
        <f t="shared" ca="1" si="14"/>
        <v>181</v>
      </c>
      <c r="N62" s="22" t="e">
        <f t="shared" ca="1" si="15"/>
        <v>#N/A</v>
      </c>
      <c r="O62" s="21" t="e">
        <f t="shared" ca="1" si="16"/>
        <v>#N/A</v>
      </c>
      <c r="P62" s="97">
        <f t="shared" ca="1" si="17"/>
        <v>38.225530147676835</v>
      </c>
      <c r="Q62" t="e">
        <f t="shared" ca="1" si="5"/>
        <v>#N/A</v>
      </c>
      <c r="R62" s="106" t="e">
        <f t="shared" ca="1" si="6"/>
        <v>#N/A</v>
      </c>
      <c r="S62" s="97">
        <f t="shared" ca="1" si="18"/>
        <v>143.77446985232316</v>
      </c>
      <c r="T62" s="34" t="e">
        <f t="shared" ca="1" si="19"/>
        <v>#N/A</v>
      </c>
      <c r="U62" s="59" t="e">
        <f t="shared" ca="1" si="7"/>
        <v>#N/A</v>
      </c>
      <c r="AB62" s="4"/>
      <c r="AC62" s="4"/>
      <c r="AD62" s="4"/>
      <c r="AE62" s="4"/>
      <c r="AL62" s="97" t="e">
        <f t="shared" ca="1" si="23"/>
        <v>#N/A</v>
      </c>
      <c r="AM62" s="91" t="e">
        <f t="shared" ca="1" si="24"/>
        <v>#N/A</v>
      </c>
      <c r="AN62" s="97" t="e">
        <f t="shared" ca="1" si="25"/>
        <v>#N/A</v>
      </c>
      <c r="AO62" s="91" t="e">
        <f t="shared" ca="1" si="26"/>
        <v>#N/A</v>
      </c>
      <c r="AP62" s="97" t="e">
        <f t="shared" ca="1" si="27"/>
        <v>#N/A</v>
      </c>
      <c r="AQ62" s="91" t="e">
        <f t="shared" ca="1" si="28"/>
        <v>#N/A</v>
      </c>
      <c r="AR62" s="30" t="e">
        <f t="shared" ca="1" si="29"/>
        <v>#N/A</v>
      </c>
      <c r="AS62" s="91" t="e">
        <f t="shared" ca="1" si="30"/>
        <v>#N/A</v>
      </c>
      <c r="AT62" s="97">
        <f t="shared" ca="1" si="31"/>
        <v>1.5729649301146755</v>
      </c>
      <c r="AU62" s="91">
        <f t="shared" ca="1" si="32"/>
        <v>-2.517788293548394</v>
      </c>
      <c r="AV62" s="97" t="e">
        <f t="shared" ca="1" si="33"/>
        <v>#N/A</v>
      </c>
      <c r="AW62" s="91" t="e">
        <f t="shared" ca="1" si="34"/>
        <v>#N/A</v>
      </c>
      <c r="AX62" s="97" t="e">
        <f t="shared" ca="1" si="35"/>
        <v>#N/A</v>
      </c>
      <c r="AY62" s="91" t="e">
        <f t="shared" ca="1" si="36"/>
        <v>#N/A</v>
      </c>
      <c r="BD62" s="166">
        <v>19</v>
      </c>
      <c r="BE62" s="30">
        <f t="shared" ca="1" si="37"/>
        <v>0.84214150745365901</v>
      </c>
      <c r="BF62" s="30">
        <f t="shared" ca="1" si="38"/>
        <v>4.7838713098579735</v>
      </c>
      <c r="BG62" s="30">
        <f t="shared" ca="1" si="54"/>
        <v>4.0081083947458698</v>
      </c>
      <c r="BH62" s="17" t="b">
        <f t="shared" ca="1" si="40"/>
        <v>0</v>
      </c>
      <c r="BI62" s="30" t="e">
        <f t="shared" ca="1" si="41"/>
        <v>#N/A</v>
      </c>
      <c r="BJ62" s="91" t="e">
        <f t="shared" ca="1" si="42"/>
        <v>#N/A</v>
      </c>
      <c r="BK62" t="b">
        <f t="shared" ca="1" si="43"/>
        <v>0</v>
      </c>
      <c r="BL62" s="30" t="e">
        <f t="shared" ca="1" si="55"/>
        <v>#N/A</v>
      </c>
      <c r="BM62" s="91" t="e">
        <f t="shared" ca="1" si="56"/>
        <v>#N/A</v>
      </c>
      <c r="BN62" s="17" t="b">
        <f t="shared" ca="1" si="46"/>
        <v>0</v>
      </c>
      <c r="BO62" t="b">
        <f t="shared" ca="1" si="47"/>
        <v>0</v>
      </c>
      <c r="BP62" t="b">
        <f t="shared" ca="1" si="48"/>
        <v>1</v>
      </c>
      <c r="BQ62" t="b">
        <f t="shared" ca="1" si="49"/>
        <v>1</v>
      </c>
      <c r="BR62" s="106" t="b">
        <f t="shared" si="50"/>
        <v>1</v>
      </c>
    </row>
    <row r="63" spans="1:70" ht="15" customHeight="1">
      <c r="A63" s="19">
        <f t="shared" si="8"/>
        <v>3.125</v>
      </c>
      <c r="B63" s="22">
        <f t="shared" ca="1" si="57"/>
        <v>181</v>
      </c>
      <c r="C63" s="4">
        <f t="shared" ca="1" si="57"/>
        <v>181</v>
      </c>
      <c r="D63" s="21">
        <f t="shared" ca="1" si="57"/>
        <v>181</v>
      </c>
      <c r="E63" s="4">
        <f t="shared" ca="1" si="58"/>
        <v>181</v>
      </c>
      <c r="F63" s="4">
        <f t="shared" ca="1" si="58"/>
        <v>181</v>
      </c>
      <c r="G63" s="22">
        <f t="shared" ca="1" si="59"/>
        <v>181</v>
      </c>
      <c r="H63" s="4">
        <f t="shared" ca="1" si="59"/>
        <v>143.67716307826839</v>
      </c>
      <c r="I63" s="97">
        <f t="shared" si="10"/>
        <v>3.125</v>
      </c>
      <c r="J63" s="22">
        <f t="shared" ca="1" si="11"/>
        <v>143.67716307826839</v>
      </c>
      <c r="K63" s="21">
        <f t="shared" ca="1" si="12"/>
        <v>181</v>
      </c>
      <c r="L63" s="4">
        <f t="shared" ca="1" si="13"/>
        <v>181</v>
      </c>
      <c r="M63" s="21">
        <f t="shared" ca="1" si="14"/>
        <v>181</v>
      </c>
      <c r="N63" s="22" t="e">
        <f t="shared" ca="1" si="15"/>
        <v>#N/A</v>
      </c>
      <c r="O63" s="21" t="e">
        <f t="shared" ca="1" si="16"/>
        <v>#N/A</v>
      </c>
      <c r="P63" s="97">
        <f t="shared" ca="1" si="17"/>
        <v>38.225530147676835</v>
      </c>
      <c r="Q63" t="e">
        <f t="shared" ca="1" si="5"/>
        <v>#N/A</v>
      </c>
      <c r="R63" s="106" t="e">
        <f t="shared" ca="1" si="6"/>
        <v>#N/A</v>
      </c>
      <c r="S63" s="97">
        <f t="shared" ca="1" si="18"/>
        <v>143.77446985232316</v>
      </c>
      <c r="T63" s="34" t="e">
        <f t="shared" ca="1" si="19"/>
        <v>#N/A</v>
      </c>
      <c r="U63" s="59" t="e">
        <f t="shared" ca="1" si="7"/>
        <v>#N/A</v>
      </c>
      <c r="AB63" s="4"/>
      <c r="AC63" s="4"/>
      <c r="AD63" s="4"/>
      <c r="AE63" s="4"/>
      <c r="AL63" s="97" t="e">
        <f t="shared" ca="1" si="23"/>
        <v>#N/A</v>
      </c>
      <c r="AM63" s="91" t="e">
        <f t="shared" ca="1" si="24"/>
        <v>#N/A</v>
      </c>
      <c r="AN63" s="97" t="e">
        <f t="shared" ca="1" si="25"/>
        <v>#N/A</v>
      </c>
      <c r="AO63" s="91" t="e">
        <f t="shared" ca="1" si="26"/>
        <v>#N/A</v>
      </c>
      <c r="AP63" s="97" t="e">
        <f t="shared" ca="1" si="27"/>
        <v>#N/A</v>
      </c>
      <c r="AQ63" s="91" t="e">
        <f t="shared" ca="1" si="28"/>
        <v>#N/A</v>
      </c>
      <c r="AR63" s="30" t="e">
        <f t="shared" ca="1" si="29"/>
        <v>#N/A</v>
      </c>
      <c r="AS63" s="91" t="e">
        <f t="shared" ca="1" si="30"/>
        <v>#N/A</v>
      </c>
      <c r="AT63" s="97">
        <f t="shared" ca="1" si="31"/>
        <v>1.8510448694914634</v>
      </c>
      <c r="AU63" s="91">
        <f t="shared" ca="1" si="32"/>
        <v>-2.5177882935483935</v>
      </c>
      <c r="AV63" s="97" t="e">
        <f t="shared" ca="1" si="33"/>
        <v>#N/A</v>
      </c>
      <c r="AW63" s="91" t="e">
        <f t="shared" ca="1" si="34"/>
        <v>#N/A</v>
      </c>
      <c r="AX63" s="97" t="e">
        <f t="shared" ca="1" si="35"/>
        <v>#N/A</v>
      </c>
      <c r="AY63" s="91" t="e">
        <f t="shared" ca="1" si="36"/>
        <v>#N/A</v>
      </c>
      <c r="BD63" s="166">
        <v>20</v>
      </c>
      <c r="BE63" s="30">
        <f t="shared" ca="1" si="37"/>
        <v>0.8473626598394437</v>
      </c>
      <c r="BF63" s="30">
        <f t="shared" ca="1" si="38"/>
        <v>4.7725187093467536</v>
      </c>
      <c r="BG63" s="30">
        <f t="shared" ca="1" si="54"/>
        <v>3.9985967564797122</v>
      </c>
      <c r="BH63" s="17" t="b">
        <f t="shared" ca="1" si="40"/>
        <v>0</v>
      </c>
      <c r="BI63" s="30" t="e">
        <f t="shared" ca="1" si="41"/>
        <v>#N/A</v>
      </c>
      <c r="BJ63" s="91" t="e">
        <f t="shared" ca="1" si="42"/>
        <v>#N/A</v>
      </c>
      <c r="BK63" t="b">
        <f t="shared" ca="1" si="43"/>
        <v>0</v>
      </c>
      <c r="BL63" s="30" t="e">
        <f t="shared" ca="1" si="55"/>
        <v>#N/A</v>
      </c>
      <c r="BM63" s="91" t="e">
        <f t="shared" ca="1" si="56"/>
        <v>#N/A</v>
      </c>
      <c r="BN63" s="17" t="b">
        <f t="shared" ca="1" si="46"/>
        <v>0</v>
      </c>
      <c r="BO63" t="b">
        <f t="shared" ca="1" si="47"/>
        <v>0</v>
      </c>
      <c r="BP63" t="b">
        <f t="shared" ca="1" si="48"/>
        <v>1</v>
      </c>
      <c r="BQ63" t="b">
        <f t="shared" ca="1" si="49"/>
        <v>1</v>
      </c>
      <c r="BR63" s="106" t="b">
        <f t="shared" si="50"/>
        <v>1</v>
      </c>
    </row>
    <row r="64" spans="1:70" ht="15" customHeight="1">
      <c r="A64" s="19">
        <f t="shared" si="8"/>
        <v>3.28125</v>
      </c>
      <c r="B64" s="22">
        <f t="shared" ca="1" si="57"/>
        <v>181</v>
      </c>
      <c r="C64" s="4">
        <f t="shared" ca="1" si="57"/>
        <v>181</v>
      </c>
      <c r="D64" s="21">
        <f t="shared" ca="1" si="57"/>
        <v>181</v>
      </c>
      <c r="E64" s="4">
        <f t="shared" ca="1" si="58"/>
        <v>181</v>
      </c>
      <c r="F64" s="4">
        <f t="shared" ca="1" si="58"/>
        <v>181</v>
      </c>
      <c r="G64" s="22">
        <f t="shared" ca="1" si="59"/>
        <v>181</v>
      </c>
      <c r="H64" s="4">
        <f t="shared" ca="1" si="59"/>
        <v>140.11436557096079</v>
      </c>
      <c r="I64" s="97">
        <f t="shared" si="10"/>
        <v>3.28125</v>
      </c>
      <c r="J64" s="22">
        <f t="shared" ca="1" si="11"/>
        <v>140.11436557096079</v>
      </c>
      <c r="K64" s="21">
        <f t="shared" ca="1" si="12"/>
        <v>181</v>
      </c>
      <c r="L64" s="4">
        <f t="shared" ca="1" si="13"/>
        <v>181</v>
      </c>
      <c r="M64" s="21">
        <f t="shared" ca="1" si="14"/>
        <v>181</v>
      </c>
      <c r="N64" s="22" t="e">
        <f t="shared" ca="1" si="15"/>
        <v>#N/A</v>
      </c>
      <c r="O64" s="21" t="e">
        <f t="shared" ca="1" si="16"/>
        <v>#N/A</v>
      </c>
      <c r="P64" s="97">
        <f t="shared" ca="1" si="17"/>
        <v>38.225530147676835</v>
      </c>
      <c r="Q64" t="e">
        <f t="shared" ca="1" si="5"/>
        <v>#N/A</v>
      </c>
      <c r="R64" s="106" t="e">
        <f t="shared" ca="1" si="6"/>
        <v>#N/A</v>
      </c>
      <c r="S64" s="97">
        <f t="shared" ca="1" si="18"/>
        <v>143.77446985232316</v>
      </c>
      <c r="T64" s="34" t="e">
        <f t="shared" ca="1" si="19"/>
        <v>#N/A</v>
      </c>
      <c r="U64" s="59" t="e">
        <f t="shared" ca="1" si="7"/>
        <v>#N/A</v>
      </c>
      <c r="AB64" s="4"/>
      <c r="AC64" s="4"/>
      <c r="AD64" s="4"/>
      <c r="AE64" s="4"/>
      <c r="AL64" s="97" t="e">
        <f t="shared" ca="1" si="23"/>
        <v>#N/A</v>
      </c>
      <c r="AM64" s="91" t="e">
        <f t="shared" ca="1" si="24"/>
        <v>#N/A</v>
      </c>
      <c r="AN64" s="97" t="e">
        <f t="shared" ca="1" si="25"/>
        <v>#N/A</v>
      </c>
      <c r="AO64" s="91" t="e">
        <f t="shared" ca="1" si="26"/>
        <v>#N/A</v>
      </c>
      <c r="AP64" s="97" t="e">
        <f t="shared" ca="1" si="27"/>
        <v>#N/A</v>
      </c>
      <c r="AQ64" s="91" t="e">
        <f t="shared" ca="1" si="28"/>
        <v>#N/A</v>
      </c>
      <c r="AR64" s="30" t="e">
        <f t="shared" ca="1" si="29"/>
        <v>#N/A</v>
      </c>
      <c r="AS64" s="91" t="e">
        <f t="shared" ca="1" si="30"/>
        <v>#N/A</v>
      </c>
      <c r="AT64" s="97">
        <f t="shared" ca="1" si="31"/>
        <v>2.1041253934522697</v>
      </c>
      <c r="AU64" s="91">
        <f t="shared" ca="1" si="32"/>
        <v>-2.5177882935483935</v>
      </c>
      <c r="AV64" s="97" t="e">
        <f t="shared" ca="1" si="33"/>
        <v>#N/A</v>
      </c>
      <c r="AW64" s="91" t="e">
        <f t="shared" ca="1" si="34"/>
        <v>#N/A</v>
      </c>
      <c r="AX64" s="97" t="e">
        <f t="shared" ca="1" si="35"/>
        <v>#N/A</v>
      </c>
      <c r="AY64" s="91" t="e">
        <f t="shared" ca="1" si="36"/>
        <v>#N/A</v>
      </c>
      <c r="BD64" s="166">
        <v>21</v>
      </c>
      <c r="BE64" s="30">
        <f t="shared" ca="1" si="37"/>
        <v>0.852910382416883</v>
      </c>
      <c r="BF64" s="30">
        <f t="shared" ca="1" si="38"/>
        <v>4.760608335471737</v>
      </c>
      <c r="BG64" s="30">
        <f t="shared" ca="1" si="54"/>
        <v>3.9886177945844281</v>
      </c>
      <c r="BH64" s="17" t="b">
        <f t="shared" ca="1" si="40"/>
        <v>0</v>
      </c>
      <c r="BI64" s="30" t="e">
        <f t="shared" ca="1" si="41"/>
        <v>#N/A</v>
      </c>
      <c r="BJ64" s="91" t="e">
        <f t="shared" ca="1" si="42"/>
        <v>#N/A</v>
      </c>
      <c r="BK64" t="b">
        <f t="shared" ca="1" si="43"/>
        <v>0</v>
      </c>
      <c r="BL64" s="30" t="e">
        <f t="shared" ca="1" si="55"/>
        <v>#N/A</v>
      </c>
      <c r="BM64" s="91" t="e">
        <f t="shared" ca="1" si="56"/>
        <v>#N/A</v>
      </c>
      <c r="BN64" s="17" t="b">
        <f t="shared" ca="1" si="46"/>
        <v>0</v>
      </c>
      <c r="BO64" t="b">
        <f t="shared" ca="1" si="47"/>
        <v>0</v>
      </c>
      <c r="BP64" t="b">
        <f t="shared" ca="1" si="48"/>
        <v>1</v>
      </c>
      <c r="BQ64" t="b">
        <f t="shared" ca="1" si="49"/>
        <v>1</v>
      </c>
      <c r="BR64" s="106" t="b">
        <f t="shared" si="50"/>
        <v>1</v>
      </c>
    </row>
    <row r="65" spans="1:70" ht="15" customHeight="1">
      <c r="A65" s="19">
        <f t="shared" si="8"/>
        <v>3.4375</v>
      </c>
      <c r="B65" s="22">
        <f t="shared" ca="1" si="57"/>
        <v>181</v>
      </c>
      <c r="C65" s="4">
        <f t="shared" ca="1" si="57"/>
        <v>181</v>
      </c>
      <c r="D65" s="21">
        <f t="shared" ca="1" si="57"/>
        <v>181</v>
      </c>
      <c r="E65" s="4">
        <f t="shared" ca="1" si="58"/>
        <v>181</v>
      </c>
      <c r="F65" s="4">
        <f t="shared" ca="1" si="58"/>
        <v>181</v>
      </c>
      <c r="G65" s="22">
        <f t="shared" ca="1" si="59"/>
        <v>181</v>
      </c>
      <c r="H65" s="4">
        <f t="shared" ca="1" si="59"/>
        <v>137.09197126003824</v>
      </c>
      <c r="I65" s="97">
        <f t="shared" si="10"/>
        <v>3.4375</v>
      </c>
      <c r="J65" s="22">
        <f t="shared" ca="1" si="11"/>
        <v>137.09197126003824</v>
      </c>
      <c r="K65" s="21">
        <f t="shared" ca="1" si="12"/>
        <v>181</v>
      </c>
      <c r="L65" s="4">
        <f t="shared" ca="1" si="13"/>
        <v>181</v>
      </c>
      <c r="M65" s="21">
        <f t="shared" ca="1" si="14"/>
        <v>181</v>
      </c>
      <c r="N65" s="22" t="e">
        <f t="shared" ca="1" si="15"/>
        <v>#N/A</v>
      </c>
      <c r="O65" s="21" t="e">
        <f t="shared" ca="1" si="16"/>
        <v>#N/A</v>
      </c>
      <c r="P65" s="97">
        <f t="shared" ca="1" si="17"/>
        <v>38.225530147676835</v>
      </c>
      <c r="Q65" t="e">
        <f t="shared" ca="1" si="5"/>
        <v>#N/A</v>
      </c>
      <c r="R65" s="106" t="e">
        <f t="shared" ca="1" si="6"/>
        <v>#N/A</v>
      </c>
      <c r="S65" s="97">
        <f t="shared" ca="1" si="18"/>
        <v>143.77446985232316</v>
      </c>
      <c r="T65" s="34" t="e">
        <f t="shared" ca="1" si="19"/>
        <v>#N/A</v>
      </c>
      <c r="U65" s="59" t="e">
        <f t="shared" ca="1" si="7"/>
        <v>#N/A</v>
      </c>
      <c r="AB65" s="4"/>
      <c r="AC65" s="4"/>
      <c r="AD65" s="4"/>
      <c r="AE65" s="4"/>
      <c r="AL65" s="97" t="e">
        <f t="shared" ca="1" si="23"/>
        <v>#N/A</v>
      </c>
      <c r="AM65" s="91" t="e">
        <f t="shared" ca="1" si="24"/>
        <v>#N/A</v>
      </c>
      <c r="AN65" s="97" t="e">
        <f t="shared" ca="1" si="25"/>
        <v>#N/A</v>
      </c>
      <c r="AO65" s="91" t="e">
        <f t="shared" ca="1" si="26"/>
        <v>#N/A</v>
      </c>
      <c r="AP65" s="97" t="e">
        <f t="shared" ca="1" si="27"/>
        <v>#N/A</v>
      </c>
      <c r="AQ65" s="91" t="e">
        <f t="shared" ca="1" si="28"/>
        <v>#N/A</v>
      </c>
      <c r="AR65" s="30" t="e">
        <f t="shared" ca="1" si="29"/>
        <v>#N/A</v>
      </c>
      <c r="AS65" s="91" t="e">
        <f t="shared" ca="1" si="30"/>
        <v>#N/A</v>
      </c>
      <c r="AT65" s="97">
        <f t="shared" ca="1" si="31"/>
        <v>2.340330822527164</v>
      </c>
      <c r="AU65" s="91">
        <f t="shared" ca="1" si="32"/>
        <v>-2.5177882935483926</v>
      </c>
      <c r="AV65" s="97" t="e">
        <f t="shared" ca="1" si="33"/>
        <v>#N/A</v>
      </c>
      <c r="AW65" s="91" t="e">
        <f t="shared" ca="1" si="34"/>
        <v>#N/A</v>
      </c>
      <c r="AX65" s="97" t="e">
        <f t="shared" ca="1" si="35"/>
        <v>#N/A</v>
      </c>
      <c r="AY65" s="91" t="e">
        <f t="shared" ca="1" si="36"/>
        <v>#N/A</v>
      </c>
      <c r="BD65" s="166">
        <v>22</v>
      </c>
      <c r="BE65" s="30">
        <f t="shared" ca="1" si="37"/>
        <v>0.85879454722891579</v>
      </c>
      <c r="BF65" s="30">
        <f t="shared" ca="1" si="38"/>
        <v>4.7481438162481835</v>
      </c>
      <c r="BG65" s="30">
        <f t="shared" ca="1" si="54"/>
        <v>3.9781745487484779</v>
      </c>
      <c r="BH65" s="17" t="b">
        <f t="shared" ca="1" si="40"/>
        <v>0</v>
      </c>
      <c r="BI65" s="30" t="e">
        <f t="shared" ca="1" si="41"/>
        <v>#N/A</v>
      </c>
      <c r="BJ65" s="91" t="e">
        <f t="shared" ca="1" si="42"/>
        <v>#N/A</v>
      </c>
      <c r="BK65" t="b">
        <f t="shared" ca="1" si="43"/>
        <v>0</v>
      </c>
      <c r="BL65" s="30" t="e">
        <f t="shared" ca="1" si="55"/>
        <v>#N/A</v>
      </c>
      <c r="BM65" s="91" t="e">
        <f t="shared" ca="1" si="56"/>
        <v>#N/A</v>
      </c>
      <c r="BN65" s="17" t="b">
        <f t="shared" ca="1" si="46"/>
        <v>0</v>
      </c>
      <c r="BO65" t="b">
        <f t="shared" ca="1" si="47"/>
        <v>0</v>
      </c>
      <c r="BP65" t="b">
        <f t="shared" ca="1" si="48"/>
        <v>1</v>
      </c>
      <c r="BQ65" t="b">
        <f t="shared" ca="1" si="49"/>
        <v>1</v>
      </c>
      <c r="BR65" s="106" t="b">
        <f t="shared" si="50"/>
        <v>1</v>
      </c>
    </row>
    <row r="66" spans="1:70" ht="15" customHeight="1">
      <c r="A66" s="19">
        <f t="shared" si="8"/>
        <v>3.59375</v>
      </c>
      <c r="B66" s="22">
        <f t="shared" ca="1" si="57"/>
        <v>181</v>
      </c>
      <c r="C66" s="4">
        <f t="shared" ca="1" si="57"/>
        <v>181</v>
      </c>
      <c r="D66" s="21">
        <f t="shared" ca="1" si="57"/>
        <v>181</v>
      </c>
      <c r="E66" s="4">
        <f t="shared" ca="1" si="58"/>
        <v>181</v>
      </c>
      <c r="F66" s="4">
        <f t="shared" ca="1" si="58"/>
        <v>181</v>
      </c>
      <c r="G66" s="22">
        <f t="shared" ca="1" si="59"/>
        <v>181</v>
      </c>
      <c r="H66" s="4">
        <f t="shared" ca="1" si="59"/>
        <v>134.47531930425103</v>
      </c>
      <c r="I66" s="97">
        <f t="shared" si="10"/>
        <v>3.59375</v>
      </c>
      <c r="J66" s="22">
        <f t="shared" ca="1" si="11"/>
        <v>134.47531930425103</v>
      </c>
      <c r="K66" s="21">
        <f t="shared" ca="1" si="12"/>
        <v>181</v>
      </c>
      <c r="L66" s="4">
        <f t="shared" ca="1" si="13"/>
        <v>181</v>
      </c>
      <c r="M66" s="21">
        <f t="shared" ca="1" si="14"/>
        <v>181</v>
      </c>
      <c r="N66" s="22" t="e">
        <f t="shared" ca="1" si="15"/>
        <v>#N/A</v>
      </c>
      <c r="O66" s="21" t="e">
        <f t="shared" ca="1" si="16"/>
        <v>#N/A</v>
      </c>
      <c r="P66" s="97">
        <f t="shared" ca="1" si="17"/>
        <v>38.225530147676835</v>
      </c>
      <c r="Q66" t="e">
        <f t="shared" ca="1" si="5"/>
        <v>#N/A</v>
      </c>
      <c r="R66" s="106" t="e">
        <f t="shared" ca="1" si="6"/>
        <v>#N/A</v>
      </c>
      <c r="S66" s="97">
        <f t="shared" ca="1" si="18"/>
        <v>143.77446985232316</v>
      </c>
      <c r="T66" s="34" t="e">
        <f t="shared" ca="1" si="19"/>
        <v>#N/A</v>
      </c>
      <c r="U66" s="59" t="e">
        <f t="shared" ca="1" si="7"/>
        <v>#N/A</v>
      </c>
      <c r="AB66" s="4"/>
      <c r="AC66" s="4"/>
      <c r="AD66" s="4"/>
      <c r="AE66" s="4"/>
      <c r="AL66" s="97" t="e">
        <f t="shared" ca="1" si="23"/>
        <v>#N/A</v>
      </c>
      <c r="AM66" s="91" t="e">
        <f t="shared" ca="1" si="24"/>
        <v>#N/A</v>
      </c>
      <c r="AN66" s="97" t="e">
        <f t="shared" ca="1" si="25"/>
        <v>#N/A</v>
      </c>
      <c r="AO66" s="91" t="e">
        <f t="shared" ca="1" si="26"/>
        <v>#N/A</v>
      </c>
      <c r="AP66" s="97" t="e">
        <f t="shared" ca="1" si="27"/>
        <v>#N/A</v>
      </c>
      <c r="AQ66" s="91" t="e">
        <f t="shared" ca="1" si="28"/>
        <v>#N/A</v>
      </c>
      <c r="AR66" s="30" t="e">
        <f t="shared" ca="1" si="29"/>
        <v>#N/A</v>
      </c>
      <c r="AS66" s="91" t="e">
        <f t="shared" ca="1" si="30"/>
        <v>#N/A</v>
      </c>
      <c r="AT66" s="97">
        <f t="shared" ca="1" si="31"/>
        <v>2.5643286005055339</v>
      </c>
      <c r="AU66" s="91">
        <f t="shared" ca="1" si="32"/>
        <v>-2.5177882935483931</v>
      </c>
      <c r="AV66" s="97" t="e">
        <f t="shared" ca="1" si="33"/>
        <v>#N/A</v>
      </c>
      <c r="AW66" s="91" t="e">
        <f t="shared" ca="1" si="34"/>
        <v>#N/A</v>
      </c>
      <c r="AX66" s="97" t="e">
        <f t="shared" ca="1" si="35"/>
        <v>#N/A</v>
      </c>
      <c r="AY66" s="91" t="e">
        <f t="shared" ca="1" si="36"/>
        <v>#N/A</v>
      </c>
      <c r="BD66" s="166">
        <v>23</v>
      </c>
      <c r="BE66" s="30">
        <f t="shared" ca="1" si="37"/>
        <v>0.86502579056937634</v>
      </c>
      <c r="BF66" s="30">
        <f t="shared" ca="1" si="38"/>
        <v>4.7351289484893977</v>
      </c>
      <c r="BG66" s="30">
        <f t="shared" ca="1" si="54"/>
        <v>3.9672702000857116</v>
      </c>
      <c r="BH66" s="17" t="b">
        <f t="shared" ca="1" si="40"/>
        <v>0</v>
      </c>
      <c r="BI66" s="30" t="e">
        <f t="shared" ca="1" si="41"/>
        <v>#N/A</v>
      </c>
      <c r="BJ66" s="91" t="e">
        <f t="shared" ca="1" si="42"/>
        <v>#N/A</v>
      </c>
      <c r="BK66" t="b">
        <f t="shared" ca="1" si="43"/>
        <v>0</v>
      </c>
      <c r="BL66" s="30" t="e">
        <f t="shared" ca="1" si="55"/>
        <v>#N/A</v>
      </c>
      <c r="BM66" s="91" t="e">
        <f t="shared" ca="1" si="56"/>
        <v>#N/A</v>
      </c>
      <c r="BN66" s="17" t="b">
        <f t="shared" ca="1" si="46"/>
        <v>0</v>
      </c>
      <c r="BO66" t="b">
        <f t="shared" ca="1" si="47"/>
        <v>0</v>
      </c>
      <c r="BP66" t="b">
        <f t="shared" ca="1" si="48"/>
        <v>1</v>
      </c>
      <c r="BQ66" t="b">
        <f t="shared" ca="1" si="49"/>
        <v>1</v>
      </c>
      <c r="BR66" s="106" t="b">
        <f t="shared" si="50"/>
        <v>1</v>
      </c>
    </row>
    <row r="67" spans="1:70" ht="15" customHeight="1">
      <c r="A67" s="19">
        <f t="shared" si="8"/>
        <v>3.75</v>
      </c>
      <c r="B67" s="22">
        <f t="shared" ca="1" si="57"/>
        <v>181</v>
      </c>
      <c r="C67" s="4">
        <f t="shared" ca="1" si="57"/>
        <v>181</v>
      </c>
      <c r="D67" s="21">
        <f t="shared" ca="1" si="57"/>
        <v>181</v>
      </c>
      <c r="E67" s="4">
        <f t="shared" ca="1" si="58"/>
        <v>181</v>
      </c>
      <c r="F67" s="4">
        <f t="shared" ca="1" si="58"/>
        <v>181</v>
      </c>
      <c r="G67" s="22">
        <f t="shared" ca="1" si="59"/>
        <v>181</v>
      </c>
      <c r="H67" s="4">
        <f t="shared" ca="1" si="59"/>
        <v>132.175999127475</v>
      </c>
      <c r="I67" s="97">
        <f t="shared" si="10"/>
        <v>3.75</v>
      </c>
      <c r="J67" s="22">
        <f t="shared" ca="1" si="11"/>
        <v>132.175999127475</v>
      </c>
      <c r="K67" s="21">
        <f t="shared" ca="1" si="12"/>
        <v>181</v>
      </c>
      <c r="L67" s="4">
        <f t="shared" ca="1" si="13"/>
        <v>181</v>
      </c>
      <c r="M67" s="21">
        <f t="shared" ca="1" si="14"/>
        <v>181</v>
      </c>
      <c r="N67" s="22" t="e">
        <f t="shared" ca="1" si="15"/>
        <v>#N/A</v>
      </c>
      <c r="O67" s="21" t="e">
        <f t="shared" ca="1" si="16"/>
        <v>#N/A</v>
      </c>
      <c r="P67" s="97">
        <f t="shared" ca="1" si="17"/>
        <v>38.225530147676835</v>
      </c>
      <c r="Q67" t="e">
        <f t="shared" ca="1" si="5"/>
        <v>#N/A</v>
      </c>
      <c r="R67" s="106" t="e">
        <f t="shared" ca="1" si="6"/>
        <v>#N/A</v>
      </c>
      <c r="S67" s="97">
        <f t="shared" ca="1" si="18"/>
        <v>143.77446985232316</v>
      </c>
      <c r="T67" s="34" t="e">
        <f t="shared" ca="1" si="19"/>
        <v>#N/A</v>
      </c>
      <c r="U67" s="59" t="e">
        <f t="shared" ca="1" si="7"/>
        <v>#N/A</v>
      </c>
      <c r="AB67" s="4"/>
      <c r="AC67" s="4"/>
      <c r="AD67" s="4"/>
      <c r="AE67" s="4"/>
      <c r="AL67" s="97" t="e">
        <f t="shared" ca="1" si="23"/>
        <v>#N/A</v>
      </c>
      <c r="AM67" s="91" t="e">
        <f t="shared" ca="1" si="24"/>
        <v>#N/A</v>
      </c>
      <c r="AN67" s="97" t="e">
        <f t="shared" ca="1" si="25"/>
        <v>#N/A</v>
      </c>
      <c r="AO67" s="91" t="e">
        <f t="shared" ca="1" si="26"/>
        <v>#N/A</v>
      </c>
      <c r="AP67" s="97" t="e">
        <f t="shared" ca="1" si="27"/>
        <v>#N/A</v>
      </c>
      <c r="AQ67" s="91" t="e">
        <f t="shared" ca="1" si="28"/>
        <v>#N/A</v>
      </c>
      <c r="AR67" s="30" t="e">
        <f t="shared" ca="1" si="29"/>
        <v>#N/A</v>
      </c>
      <c r="AS67" s="91" t="e">
        <f t="shared" ca="1" si="30"/>
        <v>#N/A</v>
      </c>
      <c r="AT67" s="97">
        <f t="shared" ca="1" si="31"/>
        <v>2.7790721669058316</v>
      </c>
      <c r="AU67" s="91">
        <f t="shared" ca="1" si="32"/>
        <v>-2.5177882935483926</v>
      </c>
      <c r="AV67" s="97" t="e">
        <f t="shared" ca="1" si="33"/>
        <v>#N/A</v>
      </c>
      <c r="AW67" s="91" t="e">
        <f t="shared" ca="1" si="34"/>
        <v>#N/A</v>
      </c>
      <c r="AX67" s="97" t="e">
        <f t="shared" ca="1" si="35"/>
        <v>#N/A</v>
      </c>
      <c r="AY67" s="91" t="e">
        <f t="shared" ca="1" si="36"/>
        <v>#N/A</v>
      </c>
      <c r="BD67" s="166">
        <v>24</v>
      </c>
      <c r="BE67" s="30">
        <f t="shared" ca="1" si="37"/>
        <v>0.87161556320951006</v>
      </c>
      <c r="BF67" s="30">
        <f t="shared" ca="1" si="38"/>
        <v>4.7215676966501743</v>
      </c>
      <c r="BG67" s="30">
        <f t="shared" ca="1" si="54"/>
        <v>3.955908070166362</v>
      </c>
      <c r="BH67" s="17" t="b">
        <f t="shared" ca="1" si="40"/>
        <v>0</v>
      </c>
      <c r="BI67" s="30" t="e">
        <f t="shared" ca="1" si="41"/>
        <v>#N/A</v>
      </c>
      <c r="BJ67" s="91" t="e">
        <f t="shared" ca="1" si="42"/>
        <v>#N/A</v>
      </c>
      <c r="BK67" t="b">
        <f t="shared" ca="1" si="43"/>
        <v>0</v>
      </c>
      <c r="BL67" s="30" t="e">
        <f t="shared" ca="1" si="55"/>
        <v>#N/A</v>
      </c>
      <c r="BM67" s="91" t="e">
        <f t="shared" ca="1" si="56"/>
        <v>#N/A</v>
      </c>
      <c r="BN67" s="17" t="b">
        <f t="shared" ca="1" si="46"/>
        <v>0</v>
      </c>
      <c r="BO67" t="b">
        <f t="shared" ca="1" si="47"/>
        <v>0</v>
      </c>
      <c r="BP67" t="b">
        <f t="shared" ca="1" si="48"/>
        <v>1</v>
      </c>
      <c r="BQ67" t="b">
        <f t="shared" ca="1" si="49"/>
        <v>1</v>
      </c>
      <c r="BR67" s="106" t="b">
        <f t="shared" si="50"/>
        <v>1</v>
      </c>
    </row>
    <row r="68" spans="1:70" ht="15" customHeight="1">
      <c r="A68" s="19">
        <f t="shared" si="8"/>
        <v>3.90625</v>
      </c>
      <c r="B68" s="22">
        <f t="shared" ca="1" si="57"/>
        <v>181</v>
      </c>
      <c r="C68" s="4">
        <f t="shared" ca="1" si="57"/>
        <v>181</v>
      </c>
      <c r="D68" s="21">
        <f t="shared" ca="1" si="57"/>
        <v>181</v>
      </c>
      <c r="E68" s="4">
        <f t="shared" ca="1" si="58"/>
        <v>181</v>
      </c>
      <c r="F68" s="4">
        <f t="shared" ca="1" si="58"/>
        <v>181</v>
      </c>
      <c r="G68" s="22">
        <f t="shared" ca="1" si="59"/>
        <v>181</v>
      </c>
      <c r="H68" s="4">
        <f t="shared" ca="1" si="59"/>
        <v>130.13222940235548</v>
      </c>
      <c r="I68" s="97">
        <f t="shared" si="10"/>
        <v>3.90625</v>
      </c>
      <c r="J68" s="22">
        <f t="shared" ca="1" si="11"/>
        <v>130.13222940235548</v>
      </c>
      <c r="K68" s="21">
        <f t="shared" ca="1" si="12"/>
        <v>181</v>
      </c>
      <c r="L68" s="4">
        <f t="shared" ca="1" si="13"/>
        <v>181</v>
      </c>
      <c r="M68" s="21">
        <f t="shared" ca="1" si="14"/>
        <v>181</v>
      </c>
      <c r="N68" s="22" t="e">
        <f t="shared" ca="1" si="15"/>
        <v>#N/A</v>
      </c>
      <c r="O68" s="21" t="e">
        <f t="shared" ca="1" si="16"/>
        <v>#N/A</v>
      </c>
      <c r="P68" s="97">
        <f t="shared" ca="1" si="17"/>
        <v>38.225530147676835</v>
      </c>
      <c r="Q68" t="e">
        <f t="shared" ca="1" si="5"/>
        <v>#N/A</v>
      </c>
      <c r="R68" s="106" t="e">
        <f t="shared" ca="1" si="6"/>
        <v>#N/A</v>
      </c>
      <c r="S68" s="97">
        <f t="shared" ca="1" si="18"/>
        <v>143.77446985232316</v>
      </c>
      <c r="T68" s="34" t="e">
        <f t="shared" ca="1" si="19"/>
        <v>#N/A</v>
      </c>
      <c r="U68" s="59" t="e">
        <f t="shared" ca="1" si="7"/>
        <v>#N/A</v>
      </c>
      <c r="AB68" s="4"/>
      <c r="AC68" s="4"/>
      <c r="AD68" s="4"/>
      <c r="AE68" s="4"/>
      <c r="AL68" s="97" t="e">
        <f t="shared" ca="1" si="23"/>
        <v>#N/A</v>
      </c>
      <c r="AM68" s="91" t="e">
        <f t="shared" ca="1" si="24"/>
        <v>#N/A</v>
      </c>
      <c r="AN68" s="97" t="e">
        <f t="shared" ca="1" si="25"/>
        <v>#N/A</v>
      </c>
      <c r="AO68" s="91" t="e">
        <f t="shared" ca="1" si="26"/>
        <v>#N/A</v>
      </c>
      <c r="AP68" s="97" t="e">
        <f t="shared" ca="1" si="27"/>
        <v>#N/A</v>
      </c>
      <c r="AQ68" s="91" t="e">
        <f t="shared" ca="1" si="28"/>
        <v>#N/A</v>
      </c>
      <c r="AR68" s="30" t="e">
        <f t="shared" ca="1" si="29"/>
        <v>#N/A</v>
      </c>
      <c r="AS68" s="91" t="e">
        <f t="shared" ca="1" si="30"/>
        <v>#N/A</v>
      </c>
      <c r="AT68" s="97">
        <f t="shared" ca="1" si="31"/>
        <v>2.9865584158644332</v>
      </c>
      <c r="AU68" s="91">
        <f t="shared" ca="1" si="32"/>
        <v>-2.5177882935483931</v>
      </c>
      <c r="AV68" s="97" t="e">
        <f t="shared" ca="1" si="33"/>
        <v>#N/A</v>
      </c>
      <c r="AW68" s="91" t="e">
        <f t="shared" ca="1" si="34"/>
        <v>#N/A</v>
      </c>
      <c r="AX68" s="97" t="e">
        <f t="shared" ca="1" si="35"/>
        <v>#N/A</v>
      </c>
      <c r="AY68" s="91" t="e">
        <f t="shared" ca="1" si="36"/>
        <v>#N/A</v>
      </c>
      <c r="BD68" s="166">
        <v>25</v>
      </c>
      <c r="BE68" s="30">
        <f t="shared" ca="1" si="37"/>
        <v>0.87857618567327322</v>
      </c>
      <c r="BF68" s="30">
        <f t="shared" ca="1" si="38"/>
        <v>4.707464191619195</v>
      </c>
      <c r="BG68" s="30">
        <f t="shared" ca="1" si="54"/>
        <v>3.9440916200052714</v>
      </c>
      <c r="BH68" s="17" t="b">
        <f t="shared" ca="1" si="40"/>
        <v>0</v>
      </c>
      <c r="BI68" s="30" t="e">
        <f t="shared" ca="1" si="41"/>
        <v>#N/A</v>
      </c>
      <c r="BJ68" s="91" t="e">
        <f t="shared" ca="1" si="42"/>
        <v>#N/A</v>
      </c>
      <c r="BK68" t="b">
        <f t="shared" ca="1" si="43"/>
        <v>0</v>
      </c>
      <c r="BL68" s="30" t="e">
        <f t="shared" ca="1" si="55"/>
        <v>#N/A</v>
      </c>
      <c r="BM68" s="91" t="e">
        <f t="shared" ca="1" si="56"/>
        <v>#N/A</v>
      </c>
      <c r="BN68" s="17" t="b">
        <f t="shared" ca="1" si="46"/>
        <v>0</v>
      </c>
      <c r="BO68" t="b">
        <f t="shared" ca="1" si="47"/>
        <v>0</v>
      </c>
      <c r="BP68" t="b">
        <f t="shared" ca="1" si="48"/>
        <v>1</v>
      </c>
      <c r="BQ68" t="b">
        <f t="shared" ca="1" si="49"/>
        <v>1</v>
      </c>
      <c r="BR68" s="106" t="b">
        <f t="shared" si="50"/>
        <v>1</v>
      </c>
    </row>
    <row r="69" spans="1:70" ht="15" customHeight="1">
      <c r="A69" s="19">
        <f t="shared" si="8"/>
        <v>4.0625</v>
      </c>
      <c r="B69" s="22">
        <f t="shared" ca="1" si="57"/>
        <v>181</v>
      </c>
      <c r="C69" s="4">
        <f t="shared" ca="1" si="57"/>
        <v>181</v>
      </c>
      <c r="D69" s="21">
        <f t="shared" ca="1" si="57"/>
        <v>181</v>
      </c>
      <c r="E69" s="4">
        <f t="shared" ca="1" si="58"/>
        <v>181</v>
      </c>
      <c r="F69" s="4">
        <f t="shared" ca="1" si="58"/>
        <v>181</v>
      </c>
      <c r="G69" s="22">
        <f t="shared" ca="1" si="59"/>
        <v>181</v>
      </c>
      <c r="H69" s="4">
        <f t="shared" ca="1" si="59"/>
        <v>128.29884942024847</v>
      </c>
      <c r="I69" s="97">
        <f t="shared" si="10"/>
        <v>4.0625</v>
      </c>
      <c r="J69" s="22">
        <f t="shared" ca="1" si="11"/>
        <v>128.29884942024847</v>
      </c>
      <c r="K69" s="21">
        <f t="shared" ca="1" si="12"/>
        <v>181</v>
      </c>
      <c r="L69" s="4">
        <f t="shared" ca="1" si="13"/>
        <v>181</v>
      </c>
      <c r="M69" s="21">
        <f t="shared" ca="1" si="14"/>
        <v>181</v>
      </c>
      <c r="N69" s="22" t="e">
        <f t="shared" ca="1" si="15"/>
        <v>#N/A</v>
      </c>
      <c r="O69" s="21" t="e">
        <f t="shared" ca="1" si="16"/>
        <v>#N/A</v>
      </c>
      <c r="P69" s="97">
        <f t="shared" ca="1" si="17"/>
        <v>38.225530147676835</v>
      </c>
      <c r="Q69" t="e">
        <f t="shared" ca="1" si="5"/>
        <v>#N/A</v>
      </c>
      <c r="R69" s="106" t="e">
        <f t="shared" ca="1" si="6"/>
        <v>#N/A</v>
      </c>
      <c r="S69" s="97">
        <f t="shared" ca="1" si="18"/>
        <v>143.77446985232316</v>
      </c>
      <c r="T69" s="34" t="e">
        <f t="shared" ca="1" si="19"/>
        <v>#N/A</v>
      </c>
      <c r="U69" s="59" t="e">
        <f t="shared" ca="1" si="7"/>
        <v>#N/A</v>
      </c>
      <c r="AB69" s="4"/>
      <c r="AC69" s="4"/>
      <c r="AD69" s="4"/>
      <c r="AE69" s="4"/>
      <c r="AL69" s="97" t="e">
        <f t="shared" ca="1" si="23"/>
        <v>#N/A</v>
      </c>
      <c r="AM69" s="91" t="e">
        <f t="shared" ca="1" si="24"/>
        <v>#N/A</v>
      </c>
      <c r="AN69" s="97" t="e">
        <f t="shared" ca="1" si="25"/>
        <v>#N/A</v>
      </c>
      <c r="AO69" s="91" t="e">
        <f t="shared" ca="1" si="26"/>
        <v>#N/A</v>
      </c>
      <c r="AP69" s="97" t="e">
        <f t="shared" ca="1" si="27"/>
        <v>#N/A</v>
      </c>
      <c r="AQ69" s="91" t="e">
        <f t="shared" ca="1" si="28"/>
        <v>#N/A</v>
      </c>
      <c r="AR69" s="30" t="e">
        <f t="shared" ca="1" si="29"/>
        <v>#N/A</v>
      </c>
      <c r="AS69" s="91" t="e">
        <f t="shared" ca="1" si="30"/>
        <v>#N/A</v>
      </c>
      <c r="AT69" s="97">
        <f t="shared" ca="1" si="31"/>
        <v>3.188204566659842</v>
      </c>
      <c r="AU69" s="91">
        <f t="shared" ca="1" si="32"/>
        <v>-2.5177882935483935</v>
      </c>
      <c r="AV69" s="97" t="e">
        <f t="shared" ca="1" si="33"/>
        <v>#N/A</v>
      </c>
      <c r="AW69" s="91" t="e">
        <f t="shared" ca="1" si="34"/>
        <v>#N/A</v>
      </c>
      <c r="AX69" s="97" t="e">
        <f t="shared" ca="1" si="35"/>
        <v>#N/A</v>
      </c>
      <c r="AY69" s="91" t="e">
        <f t="shared" ca="1" si="36"/>
        <v>#N/A</v>
      </c>
      <c r="BD69" s="166">
        <v>26</v>
      </c>
      <c r="BE69" s="30">
        <f t="shared" ca="1" si="37"/>
        <v>0.88592090908845067</v>
      </c>
      <c r="BF69" s="30">
        <f t="shared" ca="1" si="38"/>
        <v>4.6928227294607172</v>
      </c>
      <c r="BG69" s="30">
        <f t="shared" ca="1" si="54"/>
        <v>3.9318244490076277</v>
      </c>
      <c r="BH69" s="17" t="b">
        <f t="shared" ca="1" si="40"/>
        <v>0</v>
      </c>
      <c r="BI69" s="30" t="e">
        <f t="shared" ca="1" si="41"/>
        <v>#N/A</v>
      </c>
      <c r="BJ69" s="91" t="e">
        <f t="shared" ca="1" si="42"/>
        <v>#N/A</v>
      </c>
      <c r="BK69" t="b">
        <f t="shared" ca="1" si="43"/>
        <v>0</v>
      </c>
      <c r="BL69" s="30" t="e">
        <f t="shared" ca="1" si="55"/>
        <v>#N/A</v>
      </c>
      <c r="BM69" s="91" t="e">
        <f t="shared" ca="1" si="56"/>
        <v>#N/A</v>
      </c>
      <c r="BN69" s="17" t="b">
        <f t="shared" ca="1" si="46"/>
        <v>0</v>
      </c>
      <c r="BO69" t="b">
        <f t="shared" ca="1" si="47"/>
        <v>0</v>
      </c>
      <c r="BP69" t="b">
        <f t="shared" ca="1" si="48"/>
        <v>1</v>
      </c>
      <c r="BQ69" t="b">
        <f t="shared" ca="1" si="49"/>
        <v>1</v>
      </c>
      <c r="BR69" s="106" t="b">
        <f t="shared" si="50"/>
        <v>1</v>
      </c>
    </row>
    <row r="70" spans="1:70" ht="15" customHeight="1">
      <c r="A70" s="19">
        <f t="shared" si="8"/>
        <v>4.21875</v>
      </c>
      <c r="B70" s="22">
        <f t="shared" ca="1" si="57"/>
        <v>181</v>
      </c>
      <c r="C70" s="4">
        <f t="shared" ca="1" si="57"/>
        <v>181</v>
      </c>
      <c r="D70" s="21">
        <f t="shared" ca="1" si="57"/>
        <v>181</v>
      </c>
      <c r="E70" s="4">
        <f t="shared" ca="1" si="58"/>
        <v>181</v>
      </c>
      <c r="F70" s="4">
        <f t="shared" ca="1" si="58"/>
        <v>181</v>
      </c>
      <c r="G70" s="22">
        <f t="shared" ca="1" si="59"/>
        <v>181</v>
      </c>
      <c r="H70" s="4">
        <f t="shared" ca="1" si="59"/>
        <v>126.64170482574499</v>
      </c>
      <c r="I70" s="97">
        <f t="shared" si="10"/>
        <v>4.21875</v>
      </c>
      <c r="J70" s="22">
        <f t="shared" ca="1" si="11"/>
        <v>126.64170482574499</v>
      </c>
      <c r="K70" s="21">
        <f t="shared" ca="1" si="12"/>
        <v>181</v>
      </c>
      <c r="L70" s="4">
        <f t="shared" ca="1" si="13"/>
        <v>181</v>
      </c>
      <c r="M70" s="21">
        <f t="shared" ca="1" si="14"/>
        <v>181</v>
      </c>
      <c r="N70" s="22" t="e">
        <f t="shared" ca="1" si="15"/>
        <v>#N/A</v>
      </c>
      <c r="O70" s="21" t="e">
        <f t="shared" ca="1" si="16"/>
        <v>#N/A</v>
      </c>
      <c r="P70" s="97">
        <f t="shared" ca="1" si="17"/>
        <v>38.225530147676835</v>
      </c>
      <c r="Q70" t="e">
        <f t="shared" ca="1" si="5"/>
        <v>#N/A</v>
      </c>
      <c r="R70" s="106" t="e">
        <f t="shared" ca="1" si="6"/>
        <v>#N/A</v>
      </c>
      <c r="S70" s="97">
        <f t="shared" ca="1" si="18"/>
        <v>143.77446985232316</v>
      </c>
      <c r="T70" s="34" t="e">
        <f t="shared" ca="1" si="19"/>
        <v>#N/A</v>
      </c>
      <c r="U70" s="59" t="e">
        <f t="shared" ca="1" si="7"/>
        <v>#N/A</v>
      </c>
      <c r="AB70" s="4"/>
      <c r="AC70" s="4"/>
      <c r="AD70" s="4"/>
      <c r="AE70" s="4"/>
      <c r="AL70" s="97" t="e">
        <f t="shared" ca="1" si="23"/>
        <v>#N/A</v>
      </c>
      <c r="AM70" s="91" t="e">
        <f t="shared" ca="1" si="24"/>
        <v>#N/A</v>
      </c>
      <c r="AN70" s="97" t="e">
        <f t="shared" ca="1" si="25"/>
        <v>#N/A</v>
      </c>
      <c r="AO70" s="91" t="e">
        <f t="shared" ca="1" si="26"/>
        <v>#N/A</v>
      </c>
      <c r="AP70" s="97" t="e">
        <f t="shared" ca="1" si="27"/>
        <v>#N/A</v>
      </c>
      <c r="AQ70" s="91" t="e">
        <f t="shared" ca="1" si="28"/>
        <v>#N/A</v>
      </c>
      <c r="AR70" s="30" t="e">
        <f t="shared" ca="1" si="29"/>
        <v>#N/A</v>
      </c>
      <c r="AS70" s="91" t="e">
        <f t="shared" ca="1" si="30"/>
        <v>#N/A</v>
      </c>
      <c r="AT70" s="97">
        <f t="shared" ca="1" si="31"/>
        <v>3.3850544561898372</v>
      </c>
      <c r="AU70" s="91">
        <f t="shared" ca="1" si="32"/>
        <v>-2.5177882935483922</v>
      </c>
      <c r="AV70" s="97" t="e">
        <f t="shared" ca="1" si="33"/>
        <v>#N/A</v>
      </c>
      <c r="AW70" s="91" t="e">
        <f t="shared" ca="1" si="34"/>
        <v>#N/A</v>
      </c>
      <c r="AX70" s="97" t="e">
        <f t="shared" ca="1" si="35"/>
        <v>#N/A</v>
      </c>
      <c r="AY70" s="91" t="e">
        <f t="shared" ca="1" si="36"/>
        <v>#N/A</v>
      </c>
      <c r="BD70" s="166">
        <v>27</v>
      </c>
      <c r="BE70" s="30">
        <f t="shared" ca="1" si="37"/>
        <v>0.89366398220930132</v>
      </c>
      <c r="BF70" s="30">
        <f t="shared" ca="1" si="38"/>
        <v>4.6776477701059465</v>
      </c>
      <c r="BG70" s="30">
        <f t="shared" ca="1" si="54"/>
        <v>3.9191102938725502</v>
      </c>
      <c r="BH70" s="17" t="b">
        <f t="shared" ca="1" si="40"/>
        <v>0</v>
      </c>
      <c r="BI70" s="30" t="e">
        <f t="shared" ca="1" si="41"/>
        <v>#N/A</v>
      </c>
      <c r="BJ70" s="91" t="e">
        <f t="shared" ca="1" si="42"/>
        <v>#N/A</v>
      </c>
      <c r="BK70" t="b">
        <f t="shared" ca="1" si="43"/>
        <v>0</v>
      </c>
      <c r="BL70" s="30" t="e">
        <f t="shared" ca="1" si="55"/>
        <v>#N/A</v>
      </c>
      <c r="BM70" s="91" t="e">
        <f t="shared" ca="1" si="56"/>
        <v>#N/A</v>
      </c>
      <c r="BN70" s="17" t="b">
        <f t="shared" ca="1" si="46"/>
        <v>0</v>
      </c>
      <c r="BO70" t="b">
        <f t="shared" ca="1" si="47"/>
        <v>0</v>
      </c>
      <c r="BP70" t="b">
        <f t="shared" ca="1" si="48"/>
        <v>1</v>
      </c>
      <c r="BQ70" t="b">
        <f t="shared" ca="1" si="49"/>
        <v>1</v>
      </c>
      <c r="BR70" s="106" t="b">
        <f t="shared" si="50"/>
        <v>1</v>
      </c>
    </row>
    <row r="71" spans="1:70" ht="15" customHeight="1">
      <c r="A71" s="19">
        <f t="shared" si="8"/>
        <v>4.375</v>
      </c>
      <c r="B71" s="22">
        <f t="shared" ca="1" si="57"/>
        <v>181</v>
      </c>
      <c r="C71" s="4">
        <f t="shared" ca="1" si="57"/>
        <v>181</v>
      </c>
      <c r="D71" s="21">
        <f t="shared" ca="1" si="57"/>
        <v>181</v>
      </c>
      <c r="E71" s="4">
        <f t="shared" ca="1" si="58"/>
        <v>181</v>
      </c>
      <c r="F71" s="4">
        <f t="shared" ca="1" si="58"/>
        <v>181</v>
      </c>
      <c r="G71" s="22">
        <f t="shared" ca="1" si="59"/>
        <v>181</v>
      </c>
      <c r="H71" s="4">
        <f t="shared" ca="1" si="59"/>
        <v>125.13426738549583</v>
      </c>
      <c r="I71" s="97">
        <f t="shared" si="10"/>
        <v>4.375</v>
      </c>
      <c r="J71" s="22">
        <f t="shared" ca="1" si="11"/>
        <v>125.13426738549583</v>
      </c>
      <c r="K71" s="21">
        <f t="shared" ca="1" si="12"/>
        <v>181</v>
      </c>
      <c r="L71" s="4">
        <f t="shared" ca="1" si="13"/>
        <v>181</v>
      </c>
      <c r="M71" s="21">
        <f t="shared" ca="1" si="14"/>
        <v>181</v>
      </c>
      <c r="N71" s="22" t="e">
        <f t="shared" ca="1" si="15"/>
        <v>#N/A</v>
      </c>
      <c r="O71" s="21" t="e">
        <f t="shared" ca="1" si="16"/>
        <v>#N/A</v>
      </c>
      <c r="P71" s="97">
        <f t="shared" ca="1" si="17"/>
        <v>38.225530147676835</v>
      </c>
      <c r="Q71" t="e">
        <f t="shared" ca="1" si="5"/>
        <v>#N/A</v>
      </c>
      <c r="R71" s="106" t="e">
        <f t="shared" ca="1" si="6"/>
        <v>#N/A</v>
      </c>
      <c r="S71" s="97">
        <f t="shared" ca="1" si="18"/>
        <v>143.77446985232316</v>
      </c>
      <c r="T71" s="34" t="e">
        <f t="shared" ca="1" si="19"/>
        <v>#N/A</v>
      </c>
      <c r="U71" s="59" t="e">
        <f t="shared" ca="1" si="7"/>
        <v>#N/A</v>
      </c>
      <c r="AB71" s="4"/>
      <c r="AC71" s="4"/>
      <c r="AD71" s="4"/>
      <c r="AE71" s="4"/>
      <c r="AL71" s="97" t="e">
        <f t="shared" ca="1" si="23"/>
        <v>#N/A</v>
      </c>
      <c r="AM71" s="91" t="e">
        <f t="shared" ca="1" si="24"/>
        <v>#N/A</v>
      </c>
      <c r="AN71" s="97" t="e">
        <f t="shared" ca="1" si="25"/>
        <v>#N/A</v>
      </c>
      <c r="AO71" s="91" t="e">
        <f t="shared" ca="1" si="26"/>
        <v>#N/A</v>
      </c>
      <c r="AP71" s="97" t="e">
        <f t="shared" ca="1" si="27"/>
        <v>#N/A</v>
      </c>
      <c r="AQ71" s="91" t="e">
        <f t="shared" ca="1" si="28"/>
        <v>#N/A</v>
      </c>
      <c r="AR71" s="30" t="e">
        <f t="shared" ca="1" si="29"/>
        <v>#N/A</v>
      </c>
      <c r="AS71" s="91" t="e">
        <f t="shared" ca="1" si="30"/>
        <v>#N/A</v>
      </c>
      <c r="AT71" s="97">
        <f t="shared" ca="1" si="31"/>
        <v>3.577899818171363</v>
      </c>
      <c r="AU71" s="91">
        <f t="shared" ca="1" si="32"/>
        <v>-2.5177882935483926</v>
      </c>
      <c r="AV71" s="97" t="e">
        <f t="shared" ca="1" si="33"/>
        <v>#N/A</v>
      </c>
      <c r="AW71" s="91" t="e">
        <f t="shared" ca="1" si="34"/>
        <v>#N/A</v>
      </c>
      <c r="AX71" s="97" t="e">
        <f t="shared" ca="1" si="35"/>
        <v>#N/A</v>
      </c>
      <c r="AY71" s="91" t="e">
        <f t="shared" ca="1" si="36"/>
        <v>#N/A</v>
      </c>
      <c r="BD71" s="166">
        <v>28</v>
      </c>
      <c r="BE71" s="30">
        <f t="shared" ca="1" si="37"/>
        <v>0.90182072528495771</v>
      </c>
      <c r="BF71" s="30">
        <f t="shared" ca="1" si="38"/>
        <v>4.6619439359945094</v>
      </c>
      <c r="BG71" s="30">
        <f t="shared" ca="1" si="54"/>
        <v>3.9059530274548595</v>
      </c>
      <c r="BH71" s="17" t="b">
        <f t="shared" ca="1" si="40"/>
        <v>0</v>
      </c>
      <c r="BI71" s="30" t="e">
        <f t="shared" ca="1" si="41"/>
        <v>#N/A</v>
      </c>
      <c r="BJ71" s="91" t="e">
        <f t="shared" ca="1" si="42"/>
        <v>#N/A</v>
      </c>
      <c r="BK71" t="b">
        <f t="shared" ca="1" si="43"/>
        <v>0</v>
      </c>
      <c r="BL71" s="30" t="e">
        <f t="shared" ca="1" si="55"/>
        <v>#N/A</v>
      </c>
      <c r="BM71" s="91" t="e">
        <f t="shared" ca="1" si="56"/>
        <v>#N/A</v>
      </c>
      <c r="BN71" s="17" t="b">
        <f t="shared" ca="1" si="46"/>
        <v>0</v>
      </c>
      <c r="BO71" t="b">
        <f t="shared" ca="1" si="47"/>
        <v>0</v>
      </c>
      <c r="BP71" t="b">
        <f t="shared" ca="1" si="48"/>
        <v>1</v>
      </c>
      <c r="BQ71" t="b">
        <f t="shared" ca="1" si="49"/>
        <v>1</v>
      </c>
      <c r="BR71" s="106" t="b">
        <f t="shared" si="50"/>
        <v>1</v>
      </c>
    </row>
    <row r="72" spans="1:70" ht="15" customHeight="1">
      <c r="A72" s="19">
        <f t="shared" si="8"/>
        <v>4.53125</v>
      </c>
      <c r="B72" s="22">
        <f t="shared" ca="1" si="57"/>
        <v>181</v>
      </c>
      <c r="C72" s="4">
        <f t="shared" ca="1" si="57"/>
        <v>181</v>
      </c>
      <c r="D72" s="21">
        <f t="shared" ca="1" si="57"/>
        <v>181</v>
      </c>
      <c r="E72" s="4">
        <f t="shared" ca="1" si="58"/>
        <v>181</v>
      </c>
      <c r="F72" s="4">
        <f t="shared" ca="1" si="58"/>
        <v>181</v>
      </c>
      <c r="G72" s="22">
        <f t="shared" ca="1" si="59"/>
        <v>181</v>
      </c>
      <c r="H72" s="4">
        <f t="shared" ca="1" si="59"/>
        <v>123.75548514829072</v>
      </c>
      <c r="I72" s="97">
        <f t="shared" si="10"/>
        <v>4.53125</v>
      </c>
      <c r="J72" s="22">
        <f t="shared" ca="1" si="11"/>
        <v>123.75548514829072</v>
      </c>
      <c r="K72" s="21">
        <f t="shared" ca="1" si="12"/>
        <v>181</v>
      </c>
      <c r="L72" s="4">
        <f t="shared" ca="1" si="13"/>
        <v>181</v>
      </c>
      <c r="M72" s="21">
        <f t="shared" ca="1" si="14"/>
        <v>181</v>
      </c>
      <c r="N72" s="22" t="e">
        <f t="shared" ca="1" si="15"/>
        <v>#N/A</v>
      </c>
      <c r="O72" s="21" t="e">
        <f t="shared" ca="1" si="16"/>
        <v>#N/A</v>
      </c>
      <c r="P72" s="97">
        <f t="shared" ca="1" si="17"/>
        <v>38.225530147676835</v>
      </c>
      <c r="Q72" t="e">
        <f t="shared" ca="1" si="5"/>
        <v>#N/A</v>
      </c>
      <c r="R72" s="106" t="e">
        <f t="shared" ca="1" si="6"/>
        <v>#N/A</v>
      </c>
      <c r="S72" s="97">
        <f t="shared" ca="1" si="18"/>
        <v>143.77446985232316</v>
      </c>
      <c r="T72" s="34" t="e">
        <f t="shared" ca="1" si="19"/>
        <v>#N/A</v>
      </c>
      <c r="U72" s="59" t="e">
        <f t="shared" ca="1" si="7"/>
        <v>#N/A</v>
      </c>
      <c r="AB72" s="4"/>
      <c r="AC72" s="4"/>
      <c r="AD72" s="4"/>
      <c r="AE72" s="4"/>
      <c r="AL72" s="97" t="e">
        <f t="shared" ca="1" si="23"/>
        <v>#N/A</v>
      </c>
      <c r="AM72" s="91" t="e">
        <f t="shared" ca="1" si="24"/>
        <v>#N/A</v>
      </c>
      <c r="AN72" s="97" t="e">
        <f t="shared" ca="1" si="25"/>
        <v>#N/A</v>
      </c>
      <c r="AO72" s="91" t="e">
        <f t="shared" ca="1" si="26"/>
        <v>#N/A</v>
      </c>
      <c r="AP72" s="97" t="e">
        <f t="shared" ca="1" si="27"/>
        <v>#N/A</v>
      </c>
      <c r="AQ72" s="91" t="e">
        <f t="shared" ca="1" si="28"/>
        <v>#N/A</v>
      </c>
      <c r="AR72" s="30" t="e">
        <f t="shared" ca="1" si="29"/>
        <v>#N/A</v>
      </c>
      <c r="AS72" s="91" t="e">
        <f t="shared" ca="1" si="30"/>
        <v>#N/A</v>
      </c>
      <c r="AT72" s="97">
        <f t="shared" ca="1" si="31"/>
        <v>3.7673556603233882</v>
      </c>
      <c r="AU72" s="91">
        <f t="shared" ca="1" si="32"/>
        <v>-2.5177882935483931</v>
      </c>
      <c r="AV72" s="97" t="e">
        <f t="shared" ca="1" si="33"/>
        <v>#N/A</v>
      </c>
      <c r="AW72" s="91" t="e">
        <f t="shared" ca="1" si="34"/>
        <v>#N/A</v>
      </c>
      <c r="AX72" s="97" t="e">
        <f t="shared" ca="1" si="35"/>
        <v>#N/A</v>
      </c>
      <c r="AY72" s="91" t="e">
        <f t="shared" ca="1" si="36"/>
        <v>#N/A</v>
      </c>
      <c r="BD72" s="166">
        <v>29</v>
      </c>
      <c r="BE72" s="30">
        <f t="shared" ca="1" si="37"/>
        <v>0.9104076115377745</v>
      </c>
      <c r="BF72" s="30">
        <f t="shared" ca="1" si="38"/>
        <v>4.6457160106664004</v>
      </c>
      <c r="BG72" s="30">
        <f t="shared" ca="1" si="54"/>
        <v>3.8923566575853625</v>
      </c>
      <c r="BH72" s="17" t="b">
        <f t="shared" ca="1" si="40"/>
        <v>0</v>
      </c>
      <c r="BI72" s="30" t="e">
        <f t="shared" ca="1" si="41"/>
        <v>#N/A</v>
      </c>
      <c r="BJ72" s="91" t="e">
        <f t="shared" ca="1" si="42"/>
        <v>#N/A</v>
      </c>
      <c r="BK72" t="b">
        <f t="shared" ca="1" si="43"/>
        <v>0</v>
      </c>
      <c r="BL72" s="30" t="e">
        <f t="shared" ca="1" si="55"/>
        <v>#N/A</v>
      </c>
      <c r="BM72" s="91" t="e">
        <f t="shared" ca="1" si="56"/>
        <v>#N/A</v>
      </c>
      <c r="BN72" s="17" t="b">
        <f t="shared" ca="1" si="46"/>
        <v>0</v>
      </c>
      <c r="BO72" t="b">
        <f t="shared" ca="1" si="47"/>
        <v>0</v>
      </c>
      <c r="BP72" t="b">
        <f t="shared" ca="1" si="48"/>
        <v>1</v>
      </c>
      <c r="BQ72" t="b">
        <f t="shared" ca="1" si="49"/>
        <v>1</v>
      </c>
      <c r="BR72" s="106" t="b">
        <f t="shared" si="50"/>
        <v>1</v>
      </c>
    </row>
    <row r="73" spans="1:70" ht="15" customHeight="1">
      <c r="A73" s="19">
        <f t="shared" si="8"/>
        <v>4.6875</v>
      </c>
      <c r="B73" s="22">
        <f t="shared" ca="1" si="57"/>
        <v>181</v>
      </c>
      <c r="C73" s="4">
        <f t="shared" ca="1" si="57"/>
        <v>181</v>
      </c>
      <c r="D73" s="21">
        <f t="shared" ca="1" si="57"/>
        <v>181</v>
      </c>
      <c r="E73" s="4">
        <f t="shared" ca="1" si="58"/>
        <v>181</v>
      </c>
      <c r="F73" s="4">
        <f t="shared" ca="1" si="58"/>
        <v>181</v>
      </c>
      <c r="G73" s="22">
        <f t="shared" ca="1" si="59"/>
        <v>181</v>
      </c>
      <c r="H73" s="4">
        <f t="shared" ca="1" si="59"/>
        <v>122.48835404537172</v>
      </c>
      <c r="I73" s="97">
        <f t="shared" si="10"/>
        <v>4.6875</v>
      </c>
      <c r="J73" s="22">
        <f t="shared" ca="1" si="11"/>
        <v>122.48835404537172</v>
      </c>
      <c r="K73" s="21">
        <f t="shared" ca="1" si="12"/>
        <v>181</v>
      </c>
      <c r="L73" s="4">
        <f t="shared" ca="1" si="13"/>
        <v>181</v>
      </c>
      <c r="M73" s="21">
        <f t="shared" ca="1" si="14"/>
        <v>181</v>
      </c>
      <c r="N73" s="22" t="e">
        <f t="shared" ca="1" si="15"/>
        <v>#N/A</v>
      </c>
      <c r="O73" s="21" t="e">
        <f t="shared" ca="1" si="16"/>
        <v>#N/A</v>
      </c>
      <c r="P73" s="97">
        <f t="shared" ca="1" si="17"/>
        <v>38.225530147676835</v>
      </c>
      <c r="Q73" t="e">
        <f t="shared" ca="1" si="5"/>
        <v>#N/A</v>
      </c>
      <c r="R73" s="106" t="e">
        <f t="shared" ca="1" si="6"/>
        <v>#N/A</v>
      </c>
      <c r="S73" s="97">
        <f t="shared" ca="1" si="18"/>
        <v>143.77446985232316</v>
      </c>
      <c r="T73" s="34" t="e">
        <f t="shared" ca="1" si="19"/>
        <v>#N/A</v>
      </c>
      <c r="U73" s="59" t="e">
        <f t="shared" ca="1" si="7"/>
        <v>#N/A</v>
      </c>
      <c r="AB73" s="4"/>
      <c r="AC73" s="4"/>
      <c r="AD73" s="4"/>
      <c r="AE73" s="4"/>
      <c r="AL73" s="97" t="e">
        <f t="shared" ca="1" si="23"/>
        <v>#N/A</v>
      </c>
      <c r="AM73" s="91" t="e">
        <f t="shared" ca="1" si="24"/>
        <v>#N/A</v>
      </c>
      <c r="AN73" s="97" t="e">
        <f t="shared" ca="1" si="25"/>
        <v>#N/A</v>
      </c>
      <c r="AO73" s="91" t="e">
        <f t="shared" ca="1" si="26"/>
        <v>#N/A</v>
      </c>
      <c r="AP73" s="97" t="e">
        <f t="shared" ca="1" si="27"/>
        <v>#N/A</v>
      </c>
      <c r="AQ73" s="91" t="e">
        <f t="shared" ca="1" si="28"/>
        <v>#N/A</v>
      </c>
      <c r="AR73" s="30" t="e">
        <f t="shared" ca="1" si="29"/>
        <v>#N/A</v>
      </c>
      <c r="AS73" s="91" t="e">
        <f t="shared" ca="1" si="30"/>
        <v>#N/A</v>
      </c>
      <c r="AT73" s="97">
        <f t="shared" ca="1" si="31"/>
        <v>3.9539092502067716</v>
      </c>
      <c r="AU73" s="91">
        <f t="shared" ca="1" si="32"/>
        <v>-2.5177882935483922</v>
      </c>
      <c r="AV73" s="97" t="e">
        <f t="shared" ca="1" si="33"/>
        <v>#N/A</v>
      </c>
      <c r="AW73" s="91" t="e">
        <f t="shared" ca="1" si="34"/>
        <v>#N/A</v>
      </c>
      <c r="AX73" s="97" t="e">
        <f t="shared" ca="1" si="35"/>
        <v>#N/A</v>
      </c>
      <c r="AY73" s="91" t="e">
        <f t="shared" ca="1" si="36"/>
        <v>#N/A</v>
      </c>
      <c r="BD73" s="166">
        <v>30</v>
      </c>
      <c r="BE73" s="30">
        <f t="shared" ca="1" si="37"/>
        <v>0.91944235711916977</v>
      </c>
      <c r="BF73" s="30">
        <f t="shared" ca="1" si="38"/>
        <v>4.6289689373048777</v>
      </c>
      <c r="BG73" s="30">
        <f t="shared" ca="1" si="54"/>
        <v>3.8783253258500325</v>
      </c>
      <c r="BH73" s="17" t="b">
        <f t="shared" ca="1" si="40"/>
        <v>0</v>
      </c>
      <c r="BI73" s="30" t="e">
        <f t="shared" ca="1" si="41"/>
        <v>#N/A</v>
      </c>
      <c r="BJ73" s="91" t="e">
        <f t="shared" ca="1" si="42"/>
        <v>#N/A</v>
      </c>
      <c r="BK73" t="b">
        <f t="shared" ca="1" si="43"/>
        <v>0</v>
      </c>
      <c r="BL73" s="30" t="e">
        <f t="shared" ca="1" si="55"/>
        <v>#N/A</v>
      </c>
      <c r="BM73" s="91" t="e">
        <f t="shared" ca="1" si="56"/>
        <v>#N/A</v>
      </c>
      <c r="BN73" s="17" t="b">
        <f t="shared" ca="1" si="46"/>
        <v>0</v>
      </c>
      <c r="BO73" t="b">
        <f t="shared" ca="1" si="47"/>
        <v>0</v>
      </c>
      <c r="BP73" t="b">
        <f t="shared" ca="1" si="48"/>
        <v>1</v>
      </c>
      <c r="BQ73" t="b">
        <f t="shared" ca="1" si="49"/>
        <v>1</v>
      </c>
      <c r="BR73" s="106" t="b">
        <f t="shared" si="50"/>
        <v>1</v>
      </c>
    </row>
    <row r="74" spans="1:70" ht="15" customHeight="1">
      <c r="A74" s="19">
        <f t="shared" si="8"/>
        <v>4.84375</v>
      </c>
      <c r="B74" s="22">
        <f t="shared" ca="1" si="57"/>
        <v>181</v>
      </c>
      <c r="C74" s="4">
        <f t="shared" ca="1" si="57"/>
        <v>181</v>
      </c>
      <c r="D74" s="21">
        <f t="shared" ca="1" si="57"/>
        <v>181</v>
      </c>
      <c r="E74" s="4">
        <f t="shared" ca="1" si="58"/>
        <v>181</v>
      </c>
      <c r="F74" s="4">
        <f t="shared" ca="1" si="58"/>
        <v>181</v>
      </c>
      <c r="G74" s="22">
        <f t="shared" ca="1" si="59"/>
        <v>181</v>
      </c>
      <c r="H74" s="4">
        <f t="shared" ca="1" si="59"/>
        <v>121.31893437773338</v>
      </c>
      <c r="I74" s="97">
        <f t="shared" si="10"/>
        <v>4.84375</v>
      </c>
      <c r="J74" s="22">
        <f t="shared" ca="1" si="11"/>
        <v>121.31893437773338</v>
      </c>
      <c r="K74" s="21">
        <f t="shared" ca="1" si="12"/>
        <v>181</v>
      </c>
      <c r="L74" s="4">
        <f t="shared" ref="L74:L105" ca="1" si="60">IF(G74&gt;$F$37,#N/A,G74)</f>
        <v>181</v>
      </c>
      <c r="M74" s="21">
        <f t="shared" ca="1" si="14"/>
        <v>181</v>
      </c>
      <c r="N74" s="22" t="e">
        <f t="shared" ca="1" si="15"/>
        <v>#N/A</v>
      </c>
      <c r="O74" s="21" t="e">
        <f t="shared" ca="1" si="16"/>
        <v>#N/A</v>
      </c>
      <c r="P74" s="97">
        <f t="shared" ca="1" si="17"/>
        <v>38.225530147676835</v>
      </c>
      <c r="Q74" t="e">
        <f t="shared" ca="1" si="5"/>
        <v>#N/A</v>
      </c>
      <c r="R74" s="106" t="e">
        <f t="shared" ca="1" si="6"/>
        <v>#N/A</v>
      </c>
      <c r="S74" s="97">
        <f t="shared" ca="1" si="18"/>
        <v>143.77446985232316</v>
      </c>
      <c r="T74" s="34" t="e">
        <f t="shared" ca="1" si="19"/>
        <v>#N/A</v>
      </c>
      <c r="U74" s="59" t="e">
        <f t="shared" ca="1" si="7"/>
        <v>#N/A</v>
      </c>
      <c r="AB74" s="4"/>
      <c r="AC74" s="4"/>
      <c r="AD74" s="4"/>
      <c r="AE74" s="4"/>
      <c r="AL74" s="97" t="e">
        <f t="shared" ca="1" si="23"/>
        <v>#N/A</v>
      </c>
      <c r="AM74" s="91" t="e">
        <f t="shared" ca="1" si="24"/>
        <v>#N/A</v>
      </c>
      <c r="AN74" s="97" t="e">
        <f t="shared" ca="1" si="25"/>
        <v>#N/A</v>
      </c>
      <c r="AO74" s="91" t="e">
        <f t="shared" ca="1" si="26"/>
        <v>#N/A</v>
      </c>
      <c r="AP74" s="97" t="e">
        <f t="shared" ca="1" si="27"/>
        <v>#N/A</v>
      </c>
      <c r="AQ74" s="91" t="e">
        <f t="shared" ca="1" si="28"/>
        <v>#N/A</v>
      </c>
      <c r="AR74" s="30" t="e">
        <f t="shared" ca="1" si="29"/>
        <v>#N/A</v>
      </c>
      <c r="AS74" s="91" t="e">
        <f t="shared" ca="1" si="30"/>
        <v>#N/A</v>
      </c>
      <c r="AT74" s="97">
        <f t="shared" ca="1" si="31"/>
        <v>4.1379531378896335</v>
      </c>
      <c r="AU74" s="91">
        <f t="shared" ca="1" si="32"/>
        <v>-2.5177882935483935</v>
      </c>
      <c r="AV74" s="97" t="e">
        <f t="shared" ca="1" si="33"/>
        <v>#N/A</v>
      </c>
      <c r="AW74" s="91" t="e">
        <f t="shared" ca="1" si="34"/>
        <v>#N/A</v>
      </c>
      <c r="AX74" s="97" t="e">
        <f t="shared" ca="1" si="35"/>
        <v>#N/A</v>
      </c>
      <c r="AY74" s="91" t="e">
        <f t="shared" ca="1" si="36"/>
        <v>#N/A</v>
      </c>
      <c r="BD74" s="166">
        <v>31</v>
      </c>
      <c r="BE74" s="30">
        <f t="shared" ca="1" si="37"/>
        <v>0.92894402052950709</v>
      </c>
      <c r="BF74" s="30">
        <f t="shared" ca="1" si="38"/>
        <v>4.6117078172307187</v>
      </c>
      <c r="BG74" s="30">
        <f t="shared" ca="1" si="54"/>
        <v>3.8638633063284402</v>
      </c>
      <c r="BH74" s="17" t="b">
        <f t="shared" ca="1" si="40"/>
        <v>0</v>
      </c>
      <c r="BI74" s="30" t="e">
        <f t="shared" ca="1" si="41"/>
        <v>#N/A</v>
      </c>
      <c r="BJ74" s="91" t="e">
        <f t="shared" ca="1" si="42"/>
        <v>#N/A</v>
      </c>
      <c r="BK74" t="b">
        <f t="shared" ca="1" si="43"/>
        <v>0</v>
      </c>
      <c r="BL74" s="30" t="e">
        <f t="shared" ca="1" si="55"/>
        <v>#N/A</v>
      </c>
      <c r="BM74" s="91" t="e">
        <f t="shared" ca="1" si="56"/>
        <v>#N/A</v>
      </c>
      <c r="BN74" s="17" t="b">
        <f t="shared" ca="1" si="46"/>
        <v>0</v>
      </c>
      <c r="BO74" t="b">
        <f t="shared" ca="1" si="47"/>
        <v>0</v>
      </c>
      <c r="BP74" t="b">
        <f t="shared" ca="1" si="48"/>
        <v>1</v>
      </c>
      <c r="BQ74" t="b">
        <f t="shared" ca="1" si="49"/>
        <v>1</v>
      </c>
      <c r="BR74" s="106" t="b">
        <f t="shared" si="50"/>
        <v>1</v>
      </c>
    </row>
    <row r="75" spans="1:70" ht="15" customHeight="1">
      <c r="A75" s="19">
        <f t="shared" ref="A75:A106" si="61">A74+$C$14/160</f>
        <v>5</v>
      </c>
      <c r="B75" s="22">
        <f t="shared" ca="1" si="57"/>
        <v>181</v>
      </c>
      <c r="C75" s="4">
        <f t="shared" ca="1" si="57"/>
        <v>181</v>
      </c>
      <c r="D75" s="21">
        <f t="shared" ca="1" si="57"/>
        <v>181</v>
      </c>
      <c r="E75" s="4">
        <f t="shared" ca="1" si="58"/>
        <v>181</v>
      </c>
      <c r="F75" s="4">
        <f t="shared" ca="1" si="58"/>
        <v>181</v>
      </c>
      <c r="G75" s="22">
        <f t="shared" ca="1" si="59"/>
        <v>181</v>
      </c>
      <c r="H75" s="4">
        <f t="shared" ca="1" si="59"/>
        <v>120.2356532605418</v>
      </c>
      <c r="I75" s="97">
        <f t="shared" si="10"/>
        <v>5</v>
      </c>
      <c r="J75" s="22">
        <f t="shared" ca="1" si="11"/>
        <v>120.2356532605418</v>
      </c>
      <c r="K75" s="21">
        <f t="shared" ca="1" si="12"/>
        <v>181</v>
      </c>
      <c r="L75" s="4">
        <f t="shared" ca="1" si="60"/>
        <v>181</v>
      </c>
      <c r="M75" s="21">
        <f t="shared" ca="1" si="14"/>
        <v>181</v>
      </c>
      <c r="N75" s="22" t="e">
        <f t="shared" ca="1" si="15"/>
        <v>#N/A</v>
      </c>
      <c r="O75" s="21" t="e">
        <f t="shared" ca="1" si="16"/>
        <v>#N/A</v>
      </c>
      <c r="P75" s="97">
        <f t="shared" ca="1" si="17"/>
        <v>38.225530147676835</v>
      </c>
      <c r="Q75" t="e">
        <f t="shared" ref="Q75:Q106" ca="1" si="62">IF(AND(P75=MIN($P$43:$P$202),D75&gt;$I$37,D75&lt;$G$37),A75,#N/A)</f>
        <v>#N/A</v>
      </c>
      <c r="R75" s="106" t="e">
        <f t="shared" ref="R75:R106" ca="1" si="63">IF(AND(P75=MIN($P$43:$P$202),D75&gt;$I$37,D75&lt;$G$37),D75,#N/A)</f>
        <v>#N/A</v>
      </c>
      <c r="S75" s="97">
        <f t="shared" ca="1" si="18"/>
        <v>143.77446985232316</v>
      </c>
      <c r="T75" s="34" t="e">
        <f t="shared" ref="T75:T106" ca="1" si="64">IF(AND(S75=MIN($S$43:$S$202),D75&gt;$C$37,D75&lt;$E$37),A75,#N/A)</f>
        <v>#N/A</v>
      </c>
      <c r="U75" s="59" t="e">
        <f t="shared" ref="U75:U106" ca="1" si="65">IF(AND(S75=MIN($S$43:$S$202),D75&gt;$C$37,D75&lt;$E$37),D75,#N/A)</f>
        <v>#N/A</v>
      </c>
      <c r="AB75" s="4"/>
      <c r="AC75" s="4"/>
      <c r="AD75" s="4"/>
      <c r="AE75" s="4"/>
      <c r="AL75" s="97" t="e">
        <f t="shared" ca="1" si="23"/>
        <v>#N/A</v>
      </c>
      <c r="AM75" s="91" t="e">
        <f t="shared" ca="1" si="24"/>
        <v>#N/A</v>
      </c>
      <c r="AN75" s="97" t="e">
        <f t="shared" ca="1" si="25"/>
        <v>#N/A</v>
      </c>
      <c r="AO75" s="91" t="e">
        <f t="shared" ca="1" si="26"/>
        <v>#N/A</v>
      </c>
      <c r="AP75" s="97" t="e">
        <f t="shared" ca="1" si="27"/>
        <v>#N/A</v>
      </c>
      <c r="AQ75" s="91" t="e">
        <f t="shared" ca="1" si="28"/>
        <v>#N/A</v>
      </c>
      <c r="AR75" s="30" t="e">
        <f t="shared" ca="1" si="29"/>
        <v>#N/A</v>
      </c>
      <c r="AS75" s="91" t="e">
        <f t="shared" ca="1" si="30"/>
        <v>#N/A</v>
      </c>
      <c r="AT75" s="97">
        <f t="shared" ca="1" si="31"/>
        <v>4.319808110190853</v>
      </c>
      <c r="AU75" s="91">
        <f t="shared" ca="1" si="32"/>
        <v>-2.5177882935483935</v>
      </c>
      <c r="AV75" s="97" t="e">
        <f t="shared" ca="1" si="33"/>
        <v>#N/A</v>
      </c>
      <c r="AW75" s="91" t="e">
        <f t="shared" ca="1" si="34"/>
        <v>#N/A</v>
      </c>
      <c r="AX75" s="97" t="e">
        <f t="shared" ca="1" si="35"/>
        <v>#N/A</v>
      </c>
      <c r="AY75" s="91" t="e">
        <f t="shared" ca="1" si="36"/>
        <v>#N/A</v>
      </c>
      <c r="BD75" s="166">
        <v>32</v>
      </c>
      <c r="BE75" s="30">
        <f t="shared" ca="1" si="37"/>
        <v>0.93893311262592771</v>
      </c>
      <c r="BF75" s="30">
        <f t="shared" ca="1" si="38"/>
        <v>4.5939379083483143</v>
      </c>
      <c r="BG75" s="30">
        <f t="shared" ca="1" si="54"/>
        <v>3.8489750042918307</v>
      </c>
      <c r="BH75" s="17" t="b">
        <f t="shared" ca="1" si="40"/>
        <v>0</v>
      </c>
      <c r="BI75" s="30" t="e">
        <f t="shared" ca="1" si="41"/>
        <v>#N/A</v>
      </c>
      <c r="BJ75" s="91" t="e">
        <f t="shared" ca="1" si="42"/>
        <v>#N/A</v>
      </c>
      <c r="BK75" t="b">
        <f t="shared" ca="1" si="43"/>
        <v>0</v>
      </c>
      <c r="BL75" s="30" t="e">
        <f t="shared" ca="1" si="55"/>
        <v>#N/A</v>
      </c>
      <c r="BM75" s="91" t="e">
        <f t="shared" ca="1" si="56"/>
        <v>#N/A</v>
      </c>
      <c r="BN75" s="17" t="b">
        <f t="shared" ca="1" si="46"/>
        <v>0</v>
      </c>
      <c r="BO75" t="b">
        <f t="shared" ca="1" si="47"/>
        <v>0</v>
      </c>
      <c r="BP75" t="b">
        <f t="shared" ca="1" si="48"/>
        <v>1</v>
      </c>
      <c r="BQ75" t="b">
        <f t="shared" ca="1" si="49"/>
        <v>1</v>
      </c>
      <c r="BR75" s="106" t="b">
        <f t="shared" si="50"/>
        <v>1</v>
      </c>
    </row>
    <row r="76" spans="1:70" ht="15" customHeight="1">
      <c r="A76" s="19">
        <f t="shared" si="61"/>
        <v>5.15625</v>
      </c>
      <c r="B76" s="22">
        <f t="shared" ca="1" si="57"/>
        <v>181</v>
      </c>
      <c r="C76" s="4">
        <f t="shared" ca="1" si="57"/>
        <v>181</v>
      </c>
      <c r="D76" s="21">
        <f t="shared" ca="1" si="57"/>
        <v>181</v>
      </c>
      <c r="E76" s="4">
        <f t="shared" ca="1" si="58"/>
        <v>181</v>
      </c>
      <c r="F76" s="4">
        <f t="shared" ca="1" si="58"/>
        <v>181</v>
      </c>
      <c r="G76" s="22">
        <f t="shared" ca="1" si="59"/>
        <v>181</v>
      </c>
      <c r="H76" s="4">
        <f t="shared" ca="1" si="59"/>
        <v>119.22879735648272</v>
      </c>
      <c r="I76" s="97">
        <f t="shared" si="10"/>
        <v>5.15625</v>
      </c>
      <c r="J76" s="22">
        <f t="shared" ca="1" si="11"/>
        <v>120</v>
      </c>
      <c r="K76" s="21">
        <f t="shared" ca="1" si="12"/>
        <v>181</v>
      </c>
      <c r="L76" s="4">
        <f t="shared" ca="1" si="60"/>
        <v>181</v>
      </c>
      <c r="M76" s="21">
        <f t="shared" ca="1" si="14"/>
        <v>181</v>
      </c>
      <c r="N76" s="22" t="e">
        <f t="shared" ca="1" si="15"/>
        <v>#N/A</v>
      </c>
      <c r="O76" s="21" t="e">
        <f t="shared" ca="1" si="16"/>
        <v>#N/A</v>
      </c>
      <c r="P76" s="97">
        <f t="shared" ca="1" si="17"/>
        <v>38.225530147676835</v>
      </c>
      <c r="Q76" t="e">
        <f t="shared" ca="1" si="62"/>
        <v>#N/A</v>
      </c>
      <c r="R76" s="106" t="e">
        <f t="shared" ca="1" si="63"/>
        <v>#N/A</v>
      </c>
      <c r="S76" s="97">
        <f t="shared" ca="1" si="18"/>
        <v>143.77446985232316</v>
      </c>
      <c r="T76" s="34" t="e">
        <f t="shared" ca="1" si="64"/>
        <v>#N/A</v>
      </c>
      <c r="U76" s="59" t="e">
        <f t="shared" ca="1" si="65"/>
        <v>#N/A</v>
      </c>
      <c r="AB76" s="4"/>
      <c r="AC76" s="4"/>
      <c r="AD76" s="4"/>
      <c r="AE76" s="4"/>
      <c r="AL76" s="97" t="e">
        <f t="shared" ca="1" si="23"/>
        <v>#N/A</v>
      </c>
      <c r="AM76" s="91" t="e">
        <f t="shared" ca="1" si="24"/>
        <v>#N/A</v>
      </c>
      <c r="AN76" s="97" t="e">
        <f t="shared" ca="1" si="25"/>
        <v>#N/A</v>
      </c>
      <c r="AO76" s="91" t="e">
        <f t="shared" ca="1" si="26"/>
        <v>#N/A</v>
      </c>
      <c r="AP76" s="97" t="e">
        <f t="shared" ca="1" si="27"/>
        <v>#N/A</v>
      </c>
      <c r="AQ76" s="91" t="e">
        <f t="shared" ca="1" si="28"/>
        <v>#N/A</v>
      </c>
      <c r="AR76" s="30" t="e">
        <f t="shared" ca="1" si="29"/>
        <v>#N/A</v>
      </c>
      <c r="AS76" s="91" t="e">
        <f t="shared" ca="1" si="30"/>
        <v>#N/A</v>
      </c>
      <c r="AT76" s="97">
        <f t="shared" ca="1" si="31"/>
        <v>4.4654434882635119</v>
      </c>
      <c r="AU76" s="91">
        <f t="shared" ca="1" si="32"/>
        <v>-2.5781249999999987</v>
      </c>
      <c r="AV76" s="97" t="e">
        <f t="shared" ca="1" si="33"/>
        <v>#N/A</v>
      </c>
      <c r="AW76" s="91" t="e">
        <f t="shared" ca="1" si="34"/>
        <v>#N/A</v>
      </c>
      <c r="AX76" s="97" t="e">
        <f t="shared" ca="1" si="35"/>
        <v>#N/A</v>
      </c>
      <c r="AY76" s="91" t="e">
        <f t="shared" ca="1" si="36"/>
        <v>#N/A</v>
      </c>
      <c r="BD76" s="166">
        <v>33</v>
      </c>
      <c r="BE76" s="30">
        <f t="shared" ca="1" si="37"/>
        <v>0.9494317185010136</v>
      </c>
      <c r="BF76" s="30">
        <f t="shared" ca="1" si="38"/>
        <v>4.5756646235440472</v>
      </c>
      <c r="BG76" s="30">
        <f t="shared" ca="1" si="54"/>
        <v>3.8336649548612289</v>
      </c>
      <c r="BH76" s="17" t="b">
        <f t="shared" ca="1" si="40"/>
        <v>0</v>
      </c>
      <c r="BI76" s="30" t="e">
        <f t="shared" ca="1" si="41"/>
        <v>#N/A</v>
      </c>
      <c r="BJ76" s="91" t="e">
        <f t="shared" ca="1" si="42"/>
        <v>#N/A</v>
      </c>
      <c r="BK76" t="b">
        <f t="shared" ca="1" si="43"/>
        <v>0</v>
      </c>
      <c r="BL76" s="30" t="e">
        <f t="shared" ca="1" si="55"/>
        <v>#N/A</v>
      </c>
      <c r="BM76" s="91" t="e">
        <f t="shared" ca="1" si="56"/>
        <v>#N/A</v>
      </c>
      <c r="BN76" s="17" t="b">
        <f t="shared" ca="1" si="46"/>
        <v>0</v>
      </c>
      <c r="BO76" t="b">
        <f t="shared" ca="1" si="47"/>
        <v>0</v>
      </c>
      <c r="BP76" t="b">
        <f t="shared" ca="1" si="48"/>
        <v>1</v>
      </c>
      <c r="BQ76" t="b">
        <f t="shared" ca="1" si="49"/>
        <v>1</v>
      </c>
      <c r="BR76" s="106" t="b">
        <f t="shared" si="50"/>
        <v>1</v>
      </c>
    </row>
    <row r="77" spans="1:70" ht="15" customHeight="1">
      <c r="A77" s="19">
        <f t="shared" si="61"/>
        <v>5.3125</v>
      </c>
      <c r="B77" s="22">
        <f t="shared" ca="1" si="57"/>
        <v>181</v>
      </c>
      <c r="C77" s="4">
        <f t="shared" ca="1" si="57"/>
        <v>181</v>
      </c>
      <c r="D77" s="21">
        <f t="shared" ca="1" si="57"/>
        <v>181</v>
      </c>
      <c r="E77" s="4">
        <f t="shared" ca="1" si="58"/>
        <v>181</v>
      </c>
      <c r="F77" s="4">
        <f t="shared" ca="1" si="58"/>
        <v>181</v>
      </c>
      <c r="G77" s="22">
        <f t="shared" ca="1" si="59"/>
        <v>181</v>
      </c>
      <c r="H77" s="4">
        <f t="shared" ca="1" si="59"/>
        <v>118.29013601853474</v>
      </c>
      <c r="I77" s="97">
        <f t="shared" si="10"/>
        <v>5.3125</v>
      </c>
      <c r="J77" s="22">
        <f t="shared" ca="1" si="11"/>
        <v>120</v>
      </c>
      <c r="K77" s="21">
        <f t="shared" ca="1" si="12"/>
        <v>181</v>
      </c>
      <c r="L77" s="4">
        <f t="shared" ca="1" si="60"/>
        <v>181</v>
      </c>
      <c r="M77" s="21">
        <f t="shared" ca="1" si="14"/>
        <v>181</v>
      </c>
      <c r="N77" s="22" t="e">
        <f t="shared" ca="1" si="15"/>
        <v>#N/A</v>
      </c>
      <c r="O77" s="21" t="e">
        <f t="shared" ca="1" si="16"/>
        <v>#N/A</v>
      </c>
      <c r="P77" s="97">
        <f t="shared" ca="1" si="17"/>
        <v>38.225530147676835</v>
      </c>
      <c r="Q77" t="e">
        <f t="shared" ca="1" si="62"/>
        <v>#N/A</v>
      </c>
      <c r="R77" s="106" t="e">
        <f t="shared" ca="1" si="63"/>
        <v>#N/A</v>
      </c>
      <c r="S77" s="97">
        <f t="shared" ca="1" si="18"/>
        <v>143.77446985232316</v>
      </c>
      <c r="T77" s="34" t="e">
        <f t="shared" ca="1" si="64"/>
        <v>#N/A</v>
      </c>
      <c r="U77" s="59" t="e">
        <f t="shared" ca="1" si="65"/>
        <v>#N/A</v>
      </c>
      <c r="AB77" s="4"/>
      <c r="AC77" s="4"/>
      <c r="AD77" s="4"/>
      <c r="AE77" s="4"/>
      <c r="AL77" s="97" t="e">
        <f t="shared" ca="1" si="23"/>
        <v>#N/A</v>
      </c>
      <c r="AM77" s="91" t="e">
        <f t="shared" ca="1" si="24"/>
        <v>#N/A</v>
      </c>
      <c r="AN77" s="97" t="e">
        <f t="shared" ca="1" si="25"/>
        <v>#N/A</v>
      </c>
      <c r="AO77" s="91" t="e">
        <f t="shared" ca="1" si="26"/>
        <v>#N/A</v>
      </c>
      <c r="AP77" s="97" t="e">
        <f t="shared" ca="1" si="27"/>
        <v>#N/A</v>
      </c>
      <c r="AQ77" s="91" t="e">
        <f t="shared" ca="1" si="28"/>
        <v>#N/A</v>
      </c>
      <c r="AR77" s="30" t="e">
        <f t="shared" ca="1" si="29"/>
        <v>#N/A</v>
      </c>
      <c r="AS77" s="91" t="e">
        <f t="shared" ca="1" si="30"/>
        <v>#N/A</v>
      </c>
      <c r="AT77" s="97">
        <f t="shared" ca="1" si="31"/>
        <v>4.600759957604831</v>
      </c>
      <c r="AU77" s="91">
        <f t="shared" ca="1" si="32"/>
        <v>-2.6562499999999987</v>
      </c>
      <c r="AV77" s="97" t="e">
        <f t="shared" ca="1" si="33"/>
        <v>#N/A</v>
      </c>
      <c r="AW77" s="91" t="e">
        <f t="shared" ca="1" si="34"/>
        <v>#N/A</v>
      </c>
      <c r="AX77" s="97" t="e">
        <f t="shared" ca="1" si="35"/>
        <v>#N/A</v>
      </c>
      <c r="AY77" s="91" t="e">
        <f t="shared" ca="1" si="36"/>
        <v>#N/A</v>
      </c>
      <c r="BD77" s="166">
        <v>34</v>
      </c>
      <c r="BE77" s="30">
        <f t="shared" ca="1" si="37"/>
        <v>0.96046363269956581</v>
      </c>
      <c r="BF77" s="30">
        <f t="shared" ca="1" si="38"/>
        <v>4.5568935290374872</v>
      </c>
      <c r="BG77" s="30">
        <f t="shared" ca="1" si="54"/>
        <v>3.8179378216260029</v>
      </c>
      <c r="BH77" s="17" t="b">
        <f t="shared" ca="1" si="40"/>
        <v>0</v>
      </c>
      <c r="BI77" s="30" t="e">
        <f t="shared" ca="1" si="41"/>
        <v>#N/A</v>
      </c>
      <c r="BJ77" s="91" t="e">
        <f t="shared" ca="1" si="42"/>
        <v>#N/A</v>
      </c>
      <c r="BK77" t="b">
        <f t="shared" ca="1" si="43"/>
        <v>0</v>
      </c>
      <c r="BL77" s="30" t="e">
        <f t="shared" ca="1" si="55"/>
        <v>#N/A</v>
      </c>
      <c r="BM77" s="91" t="e">
        <f t="shared" ca="1" si="56"/>
        <v>#N/A</v>
      </c>
      <c r="BN77" s="17" t="b">
        <f t="shared" ca="1" si="46"/>
        <v>0</v>
      </c>
      <c r="BO77" t="b">
        <f t="shared" ca="1" si="47"/>
        <v>0</v>
      </c>
      <c r="BP77" t="b">
        <f t="shared" ca="1" si="48"/>
        <v>1</v>
      </c>
      <c r="BQ77" t="b">
        <f t="shared" ca="1" si="49"/>
        <v>1</v>
      </c>
      <c r="BR77" s="106" t="b">
        <f t="shared" si="50"/>
        <v>1</v>
      </c>
    </row>
    <row r="78" spans="1:70" ht="15" customHeight="1">
      <c r="A78" s="19">
        <f t="shared" si="61"/>
        <v>5.46875</v>
      </c>
      <c r="B78" s="22">
        <f t="shared" ca="1" si="57"/>
        <v>181</v>
      </c>
      <c r="C78" s="4">
        <f t="shared" ca="1" si="57"/>
        <v>181</v>
      </c>
      <c r="D78" s="21">
        <f t="shared" ca="1" si="57"/>
        <v>181</v>
      </c>
      <c r="E78" s="4">
        <f t="shared" ca="1" si="58"/>
        <v>181</v>
      </c>
      <c r="F78" s="4">
        <f t="shared" ca="1" si="58"/>
        <v>181</v>
      </c>
      <c r="G78" s="22">
        <f t="shared" ca="1" si="59"/>
        <v>181</v>
      </c>
      <c r="H78" s="4">
        <f t="shared" ca="1" si="59"/>
        <v>117.41263609393813</v>
      </c>
      <c r="I78" s="97">
        <f t="shared" si="10"/>
        <v>5.46875</v>
      </c>
      <c r="J78" s="22">
        <f t="shared" ca="1" si="11"/>
        <v>120</v>
      </c>
      <c r="K78" s="21">
        <f t="shared" ca="1" si="12"/>
        <v>181</v>
      </c>
      <c r="L78" s="4">
        <f t="shared" ca="1" si="60"/>
        <v>181</v>
      </c>
      <c r="M78" s="21">
        <f t="shared" ca="1" si="14"/>
        <v>181</v>
      </c>
      <c r="N78" s="22" t="e">
        <f t="shared" ca="1" si="15"/>
        <v>#N/A</v>
      </c>
      <c r="O78" s="21" t="e">
        <f t="shared" ca="1" si="16"/>
        <v>#N/A</v>
      </c>
      <c r="P78" s="97">
        <f t="shared" ca="1" si="17"/>
        <v>38.225530147676835</v>
      </c>
      <c r="Q78" t="e">
        <f t="shared" ca="1" si="62"/>
        <v>#N/A</v>
      </c>
      <c r="R78" s="106" t="e">
        <f t="shared" ca="1" si="63"/>
        <v>#N/A</v>
      </c>
      <c r="S78" s="97">
        <f t="shared" ca="1" si="18"/>
        <v>143.77446985232316</v>
      </c>
      <c r="T78" s="34" t="e">
        <f t="shared" ca="1" si="64"/>
        <v>#N/A</v>
      </c>
      <c r="U78" s="59" t="e">
        <f t="shared" ca="1" si="65"/>
        <v>#N/A</v>
      </c>
      <c r="AB78" s="4"/>
      <c r="AC78" s="4"/>
      <c r="AD78" s="4"/>
      <c r="AE78" s="4"/>
      <c r="AL78" s="97" t="e">
        <f t="shared" ca="1" si="23"/>
        <v>#N/A</v>
      </c>
      <c r="AM78" s="91" t="e">
        <f t="shared" ca="1" si="24"/>
        <v>#N/A</v>
      </c>
      <c r="AN78" s="97" t="e">
        <f t="shared" ca="1" si="25"/>
        <v>#N/A</v>
      </c>
      <c r="AO78" s="91" t="e">
        <f t="shared" ca="1" si="26"/>
        <v>#N/A</v>
      </c>
      <c r="AP78" s="97" t="e">
        <f t="shared" ca="1" si="27"/>
        <v>#N/A</v>
      </c>
      <c r="AQ78" s="91" t="e">
        <f t="shared" ca="1" si="28"/>
        <v>#N/A</v>
      </c>
      <c r="AR78" s="30" t="e">
        <f t="shared" ca="1" si="29"/>
        <v>#N/A</v>
      </c>
      <c r="AS78" s="91" t="e">
        <f t="shared" ca="1" si="30"/>
        <v>#N/A</v>
      </c>
      <c r="AT78" s="97">
        <f t="shared" ca="1" si="31"/>
        <v>4.7360764269461493</v>
      </c>
      <c r="AU78" s="91">
        <f t="shared" ca="1" si="32"/>
        <v>-2.7343749999999987</v>
      </c>
      <c r="AV78" s="97" t="e">
        <f t="shared" ca="1" si="33"/>
        <v>#N/A</v>
      </c>
      <c r="AW78" s="91" t="e">
        <f t="shared" ca="1" si="34"/>
        <v>#N/A</v>
      </c>
      <c r="AX78" s="97" t="e">
        <f t="shared" ca="1" si="35"/>
        <v>#N/A</v>
      </c>
      <c r="AY78" s="91" t="e">
        <f t="shared" ca="1" si="36"/>
        <v>#N/A</v>
      </c>
      <c r="BD78" s="166">
        <v>35</v>
      </c>
      <c r="BE78" s="30">
        <f t="shared" ca="1" si="37"/>
        <v>0.97205450945530381</v>
      </c>
      <c r="BF78" s="30">
        <f t="shared" ca="1" si="38"/>
        <v>4.537630342685862</v>
      </c>
      <c r="BG78" s="30">
        <f t="shared" ca="1" si="54"/>
        <v>3.8017983952232899</v>
      </c>
      <c r="BH78" s="17" t="b">
        <f t="shared" ca="1" si="40"/>
        <v>0</v>
      </c>
      <c r="BI78" s="30" t="e">
        <f t="shared" ca="1" si="41"/>
        <v>#N/A</v>
      </c>
      <c r="BJ78" s="91" t="e">
        <f t="shared" ca="1" si="42"/>
        <v>#N/A</v>
      </c>
      <c r="BK78" t="b">
        <f t="shared" ca="1" si="43"/>
        <v>0</v>
      </c>
      <c r="BL78" s="30" t="e">
        <f t="shared" ca="1" si="55"/>
        <v>#N/A</v>
      </c>
      <c r="BM78" s="91" t="e">
        <f t="shared" ca="1" si="56"/>
        <v>#N/A</v>
      </c>
      <c r="BN78" s="17" t="b">
        <f t="shared" ca="1" si="46"/>
        <v>0</v>
      </c>
      <c r="BO78" t="b">
        <f t="shared" ca="1" si="47"/>
        <v>0</v>
      </c>
      <c r="BP78" t="b">
        <f t="shared" ca="1" si="48"/>
        <v>1</v>
      </c>
      <c r="BQ78" t="b">
        <f t="shared" ca="1" si="49"/>
        <v>1</v>
      </c>
      <c r="BR78" s="106" t="b">
        <f t="shared" si="50"/>
        <v>1</v>
      </c>
    </row>
    <row r="79" spans="1:70" ht="15" customHeight="1">
      <c r="A79" s="19">
        <f t="shared" si="61"/>
        <v>5.625</v>
      </c>
      <c r="B79" s="22">
        <f t="shared" ca="1" si="57"/>
        <v>181</v>
      </c>
      <c r="C79" s="4">
        <f t="shared" ca="1" si="57"/>
        <v>181</v>
      </c>
      <c r="D79" s="21">
        <f t="shared" ca="1" si="57"/>
        <v>181</v>
      </c>
      <c r="E79" s="4">
        <f t="shared" ca="1" si="58"/>
        <v>181</v>
      </c>
      <c r="F79" s="4">
        <f t="shared" ca="1" si="58"/>
        <v>181</v>
      </c>
      <c r="G79" s="22">
        <f t="shared" ca="1" si="59"/>
        <v>181</v>
      </c>
      <c r="H79" s="4">
        <f t="shared" ca="1" si="59"/>
        <v>116.59024258397571</v>
      </c>
      <c r="I79" s="97">
        <f t="shared" si="10"/>
        <v>5.625</v>
      </c>
      <c r="J79" s="22">
        <f t="shared" ca="1" si="11"/>
        <v>120</v>
      </c>
      <c r="K79" s="21">
        <f t="shared" ca="1" si="12"/>
        <v>181</v>
      </c>
      <c r="L79" s="4">
        <f t="shared" ca="1" si="60"/>
        <v>181</v>
      </c>
      <c r="M79" s="21">
        <f t="shared" ca="1" si="14"/>
        <v>181</v>
      </c>
      <c r="N79" s="22" t="e">
        <f t="shared" ca="1" si="15"/>
        <v>#N/A</v>
      </c>
      <c r="O79" s="21" t="e">
        <f t="shared" ca="1" si="16"/>
        <v>#N/A</v>
      </c>
      <c r="P79" s="97">
        <f t="shared" ca="1" si="17"/>
        <v>38.225530147676835</v>
      </c>
      <c r="Q79" t="e">
        <f t="shared" ca="1" si="62"/>
        <v>#N/A</v>
      </c>
      <c r="R79" s="106" t="e">
        <f t="shared" ca="1" si="63"/>
        <v>#N/A</v>
      </c>
      <c r="S79" s="97">
        <f t="shared" ca="1" si="18"/>
        <v>143.77446985232316</v>
      </c>
      <c r="T79" s="34" t="e">
        <f t="shared" ca="1" si="64"/>
        <v>#N/A</v>
      </c>
      <c r="U79" s="59" t="e">
        <f t="shared" ca="1" si="65"/>
        <v>#N/A</v>
      </c>
      <c r="AB79" s="4"/>
      <c r="AC79" s="4"/>
      <c r="AD79" s="4"/>
      <c r="AE79" s="4"/>
      <c r="AL79" s="97" t="e">
        <f t="shared" ca="1" si="23"/>
        <v>#N/A</v>
      </c>
      <c r="AM79" s="91" t="e">
        <f t="shared" ca="1" si="24"/>
        <v>#N/A</v>
      </c>
      <c r="AN79" s="97" t="e">
        <f t="shared" ca="1" si="25"/>
        <v>#N/A</v>
      </c>
      <c r="AO79" s="91" t="e">
        <f t="shared" ca="1" si="26"/>
        <v>#N/A</v>
      </c>
      <c r="AP79" s="97" t="e">
        <f t="shared" ca="1" si="27"/>
        <v>#N/A</v>
      </c>
      <c r="AQ79" s="91" t="e">
        <f t="shared" ca="1" si="28"/>
        <v>#N/A</v>
      </c>
      <c r="AR79" s="30" t="e">
        <f t="shared" ca="1" si="29"/>
        <v>#N/A</v>
      </c>
      <c r="AS79" s="91" t="e">
        <f t="shared" ca="1" si="30"/>
        <v>#N/A</v>
      </c>
      <c r="AT79" s="97">
        <f t="shared" ca="1" si="31"/>
        <v>4.8713928962874675</v>
      </c>
      <c r="AU79" s="91">
        <f t="shared" ca="1" si="32"/>
        <v>-2.8124999999999987</v>
      </c>
      <c r="AV79" s="97" t="e">
        <f t="shared" ca="1" si="33"/>
        <v>#N/A</v>
      </c>
      <c r="AW79" s="91" t="e">
        <f t="shared" ca="1" si="34"/>
        <v>#N/A</v>
      </c>
      <c r="AX79" s="97" t="e">
        <f t="shared" ca="1" si="35"/>
        <v>#N/A</v>
      </c>
      <c r="AY79" s="91" t="e">
        <f t="shared" ca="1" si="36"/>
        <v>#N/A</v>
      </c>
      <c r="BD79" s="166">
        <v>36</v>
      </c>
      <c r="BE79" s="30">
        <f t="shared" ca="1" si="37"/>
        <v>0.98423202987947356</v>
      </c>
      <c r="BF79" s="30">
        <f t="shared" ca="1" si="38"/>
        <v>4.5178809322423383</v>
      </c>
      <c r="BG79" s="30">
        <f t="shared" ca="1" si="54"/>
        <v>3.785251591878716</v>
      </c>
      <c r="BH79" s="17" t="b">
        <f t="shared" ca="1" si="40"/>
        <v>0</v>
      </c>
      <c r="BI79" s="30" t="e">
        <f t="shared" ca="1" si="41"/>
        <v>#N/A</v>
      </c>
      <c r="BJ79" s="91" t="e">
        <f t="shared" ca="1" si="42"/>
        <v>#N/A</v>
      </c>
      <c r="BK79" t="b">
        <f t="shared" ca="1" si="43"/>
        <v>0</v>
      </c>
      <c r="BL79" s="30" t="e">
        <f t="shared" ca="1" si="55"/>
        <v>#N/A</v>
      </c>
      <c r="BM79" s="91" t="e">
        <f t="shared" ca="1" si="56"/>
        <v>#N/A</v>
      </c>
      <c r="BN79" s="17" t="b">
        <f t="shared" ca="1" si="46"/>
        <v>0</v>
      </c>
      <c r="BO79" t="b">
        <f t="shared" ca="1" si="47"/>
        <v>0</v>
      </c>
      <c r="BP79" t="b">
        <f t="shared" ca="1" si="48"/>
        <v>1</v>
      </c>
      <c r="BQ79" t="b">
        <f t="shared" ca="1" si="49"/>
        <v>1</v>
      </c>
      <c r="BR79" s="106" t="b">
        <f t="shared" si="50"/>
        <v>1</v>
      </c>
    </row>
    <row r="80" spans="1:70" ht="15" customHeight="1">
      <c r="A80" s="19">
        <f t="shared" si="61"/>
        <v>5.78125</v>
      </c>
      <c r="B80" s="22">
        <f t="shared" ca="1" si="57"/>
        <v>181</v>
      </c>
      <c r="C80" s="4">
        <f t="shared" ca="1" si="57"/>
        <v>181</v>
      </c>
      <c r="D80" s="21">
        <f t="shared" ca="1" si="57"/>
        <v>181</v>
      </c>
      <c r="E80" s="4">
        <f t="shared" ca="1" si="58"/>
        <v>181</v>
      </c>
      <c r="F80" s="4">
        <f t="shared" ca="1" si="58"/>
        <v>181</v>
      </c>
      <c r="G80" s="22">
        <f t="shared" ca="1" si="59"/>
        <v>181</v>
      </c>
      <c r="H80" s="4">
        <f t="shared" ca="1" si="59"/>
        <v>115.81770753767714</v>
      </c>
      <c r="I80" s="97">
        <f t="shared" si="10"/>
        <v>5.78125</v>
      </c>
      <c r="J80" s="22">
        <f t="shared" ca="1" si="11"/>
        <v>120</v>
      </c>
      <c r="K80" s="21">
        <f t="shared" ca="1" si="12"/>
        <v>181</v>
      </c>
      <c r="L80" s="4">
        <f t="shared" ca="1" si="60"/>
        <v>181</v>
      </c>
      <c r="M80" s="21">
        <f t="shared" ca="1" si="14"/>
        <v>181</v>
      </c>
      <c r="N80" s="22" t="e">
        <f t="shared" ca="1" si="15"/>
        <v>#N/A</v>
      </c>
      <c r="O80" s="21" t="e">
        <f t="shared" ca="1" si="16"/>
        <v>#N/A</v>
      </c>
      <c r="P80" s="97">
        <f t="shared" ca="1" si="17"/>
        <v>38.225530147676835</v>
      </c>
      <c r="Q80" t="e">
        <f t="shared" ca="1" si="62"/>
        <v>#N/A</v>
      </c>
      <c r="R80" s="106" t="e">
        <f t="shared" ca="1" si="63"/>
        <v>#N/A</v>
      </c>
      <c r="S80" s="97">
        <f t="shared" ca="1" si="18"/>
        <v>143.77446985232316</v>
      </c>
      <c r="T80" s="34" t="e">
        <f t="shared" ca="1" si="64"/>
        <v>#N/A</v>
      </c>
      <c r="U80" s="59" t="e">
        <f t="shared" ca="1" si="65"/>
        <v>#N/A</v>
      </c>
      <c r="AB80" s="4"/>
      <c r="AC80" s="4"/>
      <c r="AD80" s="4"/>
      <c r="AE80" s="4"/>
      <c r="AL80" s="97" t="e">
        <f t="shared" ca="1" si="23"/>
        <v>#N/A</v>
      </c>
      <c r="AM80" s="91" t="e">
        <f t="shared" ca="1" si="24"/>
        <v>#N/A</v>
      </c>
      <c r="AN80" s="97" t="e">
        <f t="shared" ca="1" si="25"/>
        <v>#N/A</v>
      </c>
      <c r="AO80" s="91" t="e">
        <f t="shared" ca="1" si="26"/>
        <v>#N/A</v>
      </c>
      <c r="AP80" s="97" t="e">
        <f t="shared" ca="1" si="27"/>
        <v>#N/A</v>
      </c>
      <c r="AQ80" s="91" t="e">
        <f t="shared" ca="1" si="28"/>
        <v>#N/A</v>
      </c>
      <c r="AR80" s="30" t="e">
        <f t="shared" ca="1" si="29"/>
        <v>#N/A</v>
      </c>
      <c r="AS80" s="91" t="e">
        <f t="shared" ca="1" si="30"/>
        <v>#N/A</v>
      </c>
      <c r="AT80" s="97">
        <f t="shared" ca="1" si="31"/>
        <v>5.0067093656287867</v>
      </c>
      <c r="AU80" s="91">
        <f t="shared" ca="1" si="32"/>
        <v>-2.8906249999999987</v>
      </c>
      <c r="AV80" s="97" t="e">
        <f t="shared" ca="1" si="33"/>
        <v>#N/A</v>
      </c>
      <c r="AW80" s="91" t="e">
        <f t="shared" ca="1" si="34"/>
        <v>#N/A</v>
      </c>
      <c r="AX80" s="97" t="e">
        <f t="shared" ca="1" si="35"/>
        <v>#N/A</v>
      </c>
      <c r="AY80" s="91" t="e">
        <f t="shared" ca="1" si="36"/>
        <v>#N/A</v>
      </c>
      <c r="BD80" s="166">
        <v>37</v>
      </c>
      <c r="BE80" s="30">
        <f t="shared" ca="1" si="37"/>
        <v>0.99702608832594097</v>
      </c>
      <c r="BF80" s="30">
        <f t="shared" ca="1" si="38"/>
        <v>4.4976513135686558</v>
      </c>
      <c r="BG80" s="30">
        <f t="shared" ca="1" si="54"/>
        <v>3.7683024519088741</v>
      </c>
      <c r="BH80" s="17" t="b">
        <f t="shared" ca="1" si="40"/>
        <v>0</v>
      </c>
      <c r="BI80" s="30" t="e">
        <f t="shared" ca="1" si="41"/>
        <v>#N/A</v>
      </c>
      <c r="BJ80" s="91" t="e">
        <f t="shared" ca="1" si="42"/>
        <v>#N/A</v>
      </c>
      <c r="BK80" t="b">
        <f t="shared" ca="1" si="43"/>
        <v>0</v>
      </c>
      <c r="BL80" s="30" t="e">
        <f t="shared" ca="1" si="55"/>
        <v>#N/A</v>
      </c>
      <c r="BM80" s="91" t="e">
        <f t="shared" ca="1" si="56"/>
        <v>#N/A</v>
      </c>
      <c r="BN80" s="17" t="b">
        <f t="shared" ca="1" si="46"/>
        <v>0</v>
      </c>
      <c r="BO80" t="b">
        <f t="shared" ca="1" si="47"/>
        <v>0</v>
      </c>
      <c r="BP80" t="b">
        <f t="shared" ca="1" si="48"/>
        <v>1</v>
      </c>
      <c r="BQ80" t="b">
        <f t="shared" ca="1" si="49"/>
        <v>1</v>
      </c>
      <c r="BR80" s="106" t="b">
        <f t="shared" si="50"/>
        <v>1</v>
      </c>
    </row>
    <row r="81" spans="1:70" ht="15" customHeight="1">
      <c r="A81" s="19">
        <f t="shared" si="61"/>
        <v>5.9375</v>
      </c>
      <c r="B81" s="22">
        <f t="shared" ca="1" si="57"/>
        <v>181</v>
      </c>
      <c r="C81" s="4">
        <f t="shared" ca="1" si="57"/>
        <v>181</v>
      </c>
      <c r="D81" s="21">
        <f t="shared" ca="1" si="57"/>
        <v>181</v>
      </c>
      <c r="E81" s="4">
        <f t="shared" ca="1" si="58"/>
        <v>181</v>
      </c>
      <c r="F81" s="4">
        <f t="shared" ca="1" si="58"/>
        <v>181</v>
      </c>
      <c r="G81" s="22">
        <f t="shared" ca="1" si="59"/>
        <v>181</v>
      </c>
      <c r="H81" s="4">
        <f t="shared" ca="1" si="59"/>
        <v>115.09045487777834</v>
      </c>
      <c r="I81" s="97">
        <f t="shared" si="10"/>
        <v>5.9375</v>
      </c>
      <c r="J81" s="22">
        <f t="shared" ca="1" si="11"/>
        <v>120</v>
      </c>
      <c r="K81" s="21">
        <f t="shared" ca="1" si="12"/>
        <v>181</v>
      </c>
      <c r="L81" s="4">
        <f t="shared" ca="1" si="60"/>
        <v>181</v>
      </c>
      <c r="M81" s="21">
        <f t="shared" ca="1" si="14"/>
        <v>181</v>
      </c>
      <c r="N81" s="22" t="e">
        <f t="shared" ca="1" si="15"/>
        <v>#N/A</v>
      </c>
      <c r="O81" s="21" t="e">
        <f t="shared" ca="1" si="16"/>
        <v>#N/A</v>
      </c>
      <c r="P81" s="97">
        <f t="shared" ca="1" si="17"/>
        <v>38.225530147676835</v>
      </c>
      <c r="Q81" t="e">
        <f t="shared" ca="1" si="62"/>
        <v>#N/A</v>
      </c>
      <c r="R81" s="106" t="e">
        <f t="shared" ca="1" si="63"/>
        <v>#N/A</v>
      </c>
      <c r="S81" s="97">
        <f t="shared" ca="1" si="18"/>
        <v>143.77446985232316</v>
      </c>
      <c r="T81" s="34" t="e">
        <f t="shared" ca="1" si="64"/>
        <v>#N/A</v>
      </c>
      <c r="U81" s="59" t="e">
        <f t="shared" ca="1" si="65"/>
        <v>#N/A</v>
      </c>
      <c r="AB81" s="4"/>
      <c r="AC81" s="4"/>
      <c r="AD81" s="4"/>
      <c r="AE81" s="4"/>
      <c r="AL81" s="97" t="e">
        <f t="shared" ca="1" si="23"/>
        <v>#N/A</v>
      </c>
      <c r="AM81" s="91" t="e">
        <f t="shared" ca="1" si="24"/>
        <v>#N/A</v>
      </c>
      <c r="AN81" s="97" t="e">
        <f t="shared" ca="1" si="25"/>
        <v>#N/A</v>
      </c>
      <c r="AO81" s="91" t="e">
        <f t="shared" ca="1" si="26"/>
        <v>#N/A</v>
      </c>
      <c r="AP81" s="97" t="e">
        <f t="shared" ca="1" si="27"/>
        <v>#N/A</v>
      </c>
      <c r="AQ81" s="91" t="e">
        <f t="shared" ca="1" si="28"/>
        <v>#N/A</v>
      </c>
      <c r="AR81" s="30" t="e">
        <f t="shared" ca="1" si="29"/>
        <v>#N/A</v>
      </c>
      <c r="AS81" s="91" t="e">
        <f t="shared" ca="1" si="30"/>
        <v>#N/A</v>
      </c>
      <c r="AT81" s="97">
        <f t="shared" ca="1" si="31"/>
        <v>5.1420258349701049</v>
      </c>
      <c r="AU81" s="91">
        <f t="shared" ca="1" si="32"/>
        <v>-2.9687499999999987</v>
      </c>
      <c r="AV81" s="97" t="e">
        <f t="shared" ca="1" si="33"/>
        <v>#N/A</v>
      </c>
      <c r="AW81" s="91" t="e">
        <f t="shared" ca="1" si="34"/>
        <v>#N/A</v>
      </c>
      <c r="AX81" s="97" t="e">
        <f t="shared" ca="1" si="35"/>
        <v>#N/A</v>
      </c>
      <c r="AY81" s="91" t="e">
        <f t="shared" ca="1" si="36"/>
        <v>#N/A</v>
      </c>
      <c r="BD81" s="166">
        <v>38</v>
      </c>
      <c r="BE81" s="30">
        <f t="shared" ca="1" si="37"/>
        <v>1.010469000500519</v>
      </c>
      <c r="BF81" s="30">
        <f t="shared" ca="1" si="38"/>
        <v>4.4769476488026321</v>
      </c>
      <c r="BG81" s="30">
        <f t="shared" ca="1" si="54"/>
        <v>3.7509561381859893</v>
      </c>
      <c r="BH81" s="17" t="b">
        <f t="shared" ca="1" si="40"/>
        <v>0</v>
      </c>
      <c r="BI81" s="30" t="e">
        <f t="shared" ca="1" si="41"/>
        <v>#N/A</v>
      </c>
      <c r="BJ81" s="91" t="e">
        <f t="shared" ca="1" si="42"/>
        <v>#N/A</v>
      </c>
      <c r="BK81" t="b">
        <f t="shared" ca="1" si="43"/>
        <v>0</v>
      </c>
      <c r="BL81" s="30" t="e">
        <f t="shared" ca="1" si="55"/>
        <v>#N/A</v>
      </c>
      <c r="BM81" s="91" t="e">
        <f t="shared" ca="1" si="56"/>
        <v>#N/A</v>
      </c>
      <c r="BN81" s="17" t="b">
        <f t="shared" ca="1" si="46"/>
        <v>0</v>
      </c>
      <c r="BO81" t="b">
        <f t="shared" ca="1" si="47"/>
        <v>0</v>
      </c>
      <c r="BP81" t="b">
        <f t="shared" ca="1" si="48"/>
        <v>1</v>
      </c>
      <c r="BQ81" t="b">
        <f t="shared" ca="1" si="49"/>
        <v>1</v>
      </c>
      <c r="BR81" s="106" t="b">
        <f t="shared" si="50"/>
        <v>1</v>
      </c>
    </row>
    <row r="82" spans="1:70" ht="15" customHeight="1">
      <c r="A82" s="19">
        <f t="shared" si="61"/>
        <v>6.09375</v>
      </c>
      <c r="B82" s="22">
        <f t="shared" ref="B82:D101" ca="1" si="66">IFERROR(DEGREES(ACOS(3*$C$9*($C$9-$C$17/B$42)/($C$17/B$42*$A82))),IF($C$9-$C$17/B$42&lt;=0,181,-1))</f>
        <v>181</v>
      </c>
      <c r="C82" s="4">
        <f t="shared" ca="1" si="66"/>
        <v>181</v>
      </c>
      <c r="D82" s="21">
        <f t="shared" ca="1" si="66"/>
        <v>181</v>
      </c>
      <c r="E82" s="4">
        <f t="shared" ref="E82:F101" ca="1" si="67">IFERROR(DEGREES(ACOS(3*$C$9*($C$9-$D$17/E$42)/($D$17/E$42*$A82))),IF($C$9-$D$17/E$42&lt;=0,181,-1))</f>
        <v>181</v>
      </c>
      <c r="F82" s="4">
        <f t="shared" ca="1" si="67"/>
        <v>181</v>
      </c>
      <c r="G82" s="22">
        <f t="shared" ref="G82:H101" ca="1" si="68">IFERROR(DEGREES(ACOS(3*$C$9*($C$9-$E$17/G$42)/($E$17/G$42*$A82))),IF($C$9-$E$17/G$42&lt;=0,181,-1))</f>
        <v>181</v>
      </c>
      <c r="H82" s="4">
        <f t="shared" ca="1" si="68"/>
        <v>114.40447240198418</v>
      </c>
      <c r="I82" s="97">
        <f t="shared" si="10"/>
        <v>6.09375</v>
      </c>
      <c r="J82" s="22">
        <f t="shared" ca="1" si="11"/>
        <v>120</v>
      </c>
      <c r="K82" s="21">
        <f t="shared" ca="1" si="12"/>
        <v>181</v>
      </c>
      <c r="L82" s="4">
        <f t="shared" ca="1" si="60"/>
        <v>181</v>
      </c>
      <c r="M82" s="21">
        <f t="shared" ca="1" si="14"/>
        <v>181</v>
      </c>
      <c r="N82" s="22" t="e">
        <f t="shared" ca="1" si="15"/>
        <v>#N/A</v>
      </c>
      <c r="O82" s="21" t="e">
        <f t="shared" ca="1" si="16"/>
        <v>#N/A</v>
      </c>
      <c r="P82" s="97">
        <f t="shared" ca="1" si="17"/>
        <v>38.225530147676835</v>
      </c>
      <c r="Q82" t="e">
        <f t="shared" ca="1" si="62"/>
        <v>#N/A</v>
      </c>
      <c r="R82" s="106" t="e">
        <f t="shared" ca="1" si="63"/>
        <v>#N/A</v>
      </c>
      <c r="S82" s="97">
        <f t="shared" ca="1" si="18"/>
        <v>143.77446985232316</v>
      </c>
      <c r="T82" s="34" t="e">
        <f t="shared" ca="1" si="64"/>
        <v>#N/A</v>
      </c>
      <c r="U82" s="59" t="e">
        <f t="shared" ca="1" si="65"/>
        <v>#N/A</v>
      </c>
      <c r="AB82" s="4"/>
      <c r="AC82" s="4"/>
      <c r="AD82" s="4"/>
      <c r="AE82" s="4"/>
      <c r="AL82" s="97" t="e">
        <f t="shared" ca="1" si="23"/>
        <v>#N/A</v>
      </c>
      <c r="AM82" s="91" t="e">
        <f t="shared" ca="1" si="24"/>
        <v>#N/A</v>
      </c>
      <c r="AN82" s="97" t="e">
        <f t="shared" ca="1" si="25"/>
        <v>#N/A</v>
      </c>
      <c r="AO82" s="91" t="e">
        <f t="shared" ca="1" si="26"/>
        <v>#N/A</v>
      </c>
      <c r="AP82" s="97" t="e">
        <f t="shared" ca="1" si="27"/>
        <v>#N/A</v>
      </c>
      <c r="AQ82" s="91" t="e">
        <f t="shared" ca="1" si="28"/>
        <v>#N/A</v>
      </c>
      <c r="AR82" s="30" t="e">
        <f t="shared" ca="1" si="29"/>
        <v>#N/A</v>
      </c>
      <c r="AS82" s="91" t="e">
        <f t="shared" ca="1" si="30"/>
        <v>#N/A</v>
      </c>
      <c r="AT82" s="97">
        <f t="shared" ca="1" si="31"/>
        <v>5.2773423043114231</v>
      </c>
      <c r="AU82" s="91">
        <f t="shared" ca="1" si="32"/>
        <v>-3.0468749999999987</v>
      </c>
      <c r="AV82" s="97" t="e">
        <f t="shared" ca="1" si="33"/>
        <v>#N/A</v>
      </c>
      <c r="AW82" s="91" t="e">
        <f t="shared" ca="1" si="34"/>
        <v>#N/A</v>
      </c>
      <c r="AX82" s="97" t="e">
        <f t="shared" ca="1" si="35"/>
        <v>#N/A</v>
      </c>
      <c r="AY82" s="91" t="e">
        <f t="shared" ca="1" si="36"/>
        <v>#N/A</v>
      </c>
      <c r="BD82" s="166">
        <v>39</v>
      </c>
      <c r="BE82" s="30">
        <f t="shared" ca="1" si="37"/>
        <v>1.0245957362859339</v>
      </c>
      <c r="BF82" s="30">
        <f t="shared" ca="1" si="38"/>
        <v>4.4557762444811138</v>
      </c>
      <c r="BG82" s="30">
        <f t="shared" ca="1" si="54"/>
        <v>3.733217934565257</v>
      </c>
      <c r="BH82" s="17" t="b">
        <f t="shared" ca="1" si="40"/>
        <v>0</v>
      </c>
      <c r="BI82" s="30" t="e">
        <f t="shared" ca="1" si="41"/>
        <v>#N/A</v>
      </c>
      <c r="BJ82" s="91" t="e">
        <f t="shared" ca="1" si="42"/>
        <v>#N/A</v>
      </c>
      <c r="BK82" t="b">
        <f t="shared" ca="1" si="43"/>
        <v>0</v>
      </c>
      <c r="BL82" s="30" t="e">
        <f t="shared" ca="1" si="55"/>
        <v>#N/A</v>
      </c>
      <c r="BM82" s="91" t="e">
        <f t="shared" ca="1" si="56"/>
        <v>#N/A</v>
      </c>
      <c r="BN82" s="17" t="b">
        <f t="shared" ca="1" si="46"/>
        <v>0</v>
      </c>
      <c r="BO82" t="b">
        <f t="shared" ca="1" si="47"/>
        <v>0</v>
      </c>
      <c r="BP82" t="b">
        <f t="shared" ca="1" si="48"/>
        <v>1</v>
      </c>
      <c r="BQ82" t="b">
        <f t="shared" ca="1" si="49"/>
        <v>1</v>
      </c>
      <c r="BR82" s="106" t="b">
        <f t="shared" si="50"/>
        <v>1</v>
      </c>
    </row>
    <row r="83" spans="1:70" ht="15" customHeight="1">
      <c r="A83" s="19">
        <f t="shared" si="61"/>
        <v>6.25</v>
      </c>
      <c r="B83" s="22">
        <f t="shared" ca="1" si="66"/>
        <v>181</v>
      </c>
      <c r="C83" s="4">
        <f t="shared" ca="1" si="66"/>
        <v>181</v>
      </c>
      <c r="D83" s="21">
        <f t="shared" ca="1" si="66"/>
        <v>181</v>
      </c>
      <c r="E83" s="4">
        <f t="shared" ca="1" si="67"/>
        <v>181</v>
      </c>
      <c r="F83" s="4">
        <f t="shared" ca="1" si="67"/>
        <v>181</v>
      </c>
      <c r="G83" s="22">
        <f t="shared" ca="1" si="68"/>
        <v>181</v>
      </c>
      <c r="H83" s="4">
        <f t="shared" ca="1" si="68"/>
        <v>113.75622461641903</v>
      </c>
      <c r="I83" s="97">
        <f t="shared" si="10"/>
        <v>6.25</v>
      </c>
      <c r="J83" s="22">
        <f t="shared" ca="1" si="11"/>
        <v>120</v>
      </c>
      <c r="K83" s="21">
        <f t="shared" ca="1" si="12"/>
        <v>181</v>
      </c>
      <c r="L83" s="4">
        <f t="shared" ca="1" si="60"/>
        <v>181</v>
      </c>
      <c r="M83" s="21">
        <f t="shared" ca="1" si="14"/>
        <v>181</v>
      </c>
      <c r="N83" s="22" t="e">
        <f t="shared" ca="1" si="15"/>
        <v>#N/A</v>
      </c>
      <c r="O83" s="21" t="e">
        <f t="shared" ca="1" si="16"/>
        <v>#N/A</v>
      </c>
      <c r="P83" s="97">
        <f t="shared" ca="1" si="17"/>
        <v>38.225530147676835</v>
      </c>
      <c r="Q83" t="e">
        <f t="shared" ca="1" si="62"/>
        <v>#N/A</v>
      </c>
      <c r="R83" s="106" t="e">
        <f t="shared" ca="1" si="63"/>
        <v>#N/A</v>
      </c>
      <c r="S83" s="97">
        <f t="shared" ca="1" si="18"/>
        <v>143.77446985232316</v>
      </c>
      <c r="T83" s="34" t="e">
        <f t="shared" ca="1" si="64"/>
        <v>#N/A</v>
      </c>
      <c r="U83" s="59" t="e">
        <f t="shared" ca="1" si="65"/>
        <v>#N/A</v>
      </c>
      <c r="AB83" s="4"/>
      <c r="AC83" s="4"/>
      <c r="AD83" s="4"/>
      <c r="AE83" s="4"/>
      <c r="AL83" s="97" t="e">
        <f t="shared" ca="1" si="23"/>
        <v>#N/A</v>
      </c>
      <c r="AM83" s="91" t="e">
        <f t="shared" ca="1" si="24"/>
        <v>#N/A</v>
      </c>
      <c r="AN83" s="97" t="e">
        <f t="shared" ca="1" si="25"/>
        <v>#N/A</v>
      </c>
      <c r="AO83" s="91" t="e">
        <f t="shared" ca="1" si="26"/>
        <v>#N/A</v>
      </c>
      <c r="AP83" s="97" t="e">
        <f t="shared" ca="1" si="27"/>
        <v>#N/A</v>
      </c>
      <c r="AQ83" s="91" t="e">
        <f t="shared" ca="1" si="28"/>
        <v>#N/A</v>
      </c>
      <c r="AR83" s="30" t="e">
        <f t="shared" ca="1" si="29"/>
        <v>#N/A</v>
      </c>
      <c r="AS83" s="91" t="e">
        <f t="shared" ca="1" si="30"/>
        <v>#N/A</v>
      </c>
      <c r="AT83" s="97">
        <f t="shared" ca="1" si="31"/>
        <v>5.4126587736527423</v>
      </c>
      <c r="AU83" s="91">
        <f t="shared" ca="1" si="32"/>
        <v>-3.1249999999999987</v>
      </c>
      <c r="AV83" s="97" t="e">
        <f t="shared" ca="1" si="33"/>
        <v>#N/A</v>
      </c>
      <c r="AW83" s="91" t="e">
        <f t="shared" ca="1" si="34"/>
        <v>#N/A</v>
      </c>
      <c r="AX83" s="97" t="e">
        <f t="shared" ca="1" si="35"/>
        <v>#N/A</v>
      </c>
      <c r="AY83" s="91" t="e">
        <f t="shared" ca="1" si="36"/>
        <v>#N/A</v>
      </c>
      <c r="BD83" s="166">
        <v>40</v>
      </c>
      <c r="BE83" s="30">
        <f t="shared" ca="1" si="37"/>
        <v>1.0394441807300914</v>
      </c>
      <c r="BF83" s="30">
        <f t="shared" ca="1" si="38"/>
        <v>4.4341435496189492</v>
      </c>
      <c r="BG83" s="30">
        <f t="shared" ca="1" si="54"/>
        <v>3.7150932442753359</v>
      </c>
      <c r="BH83" s="17" t="b">
        <f t="shared" ca="1" si="40"/>
        <v>0</v>
      </c>
      <c r="BI83" s="30" t="e">
        <f t="shared" ca="1" si="41"/>
        <v>#N/A</v>
      </c>
      <c r="BJ83" s="91" t="e">
        <f t="shared" ca="1" si="42"/>
        <v>#N/A</v>
      </c>
      <c r="BK83" t="b">
        <f t="shared" ca="1" si="43"/>
        <v>0</v>
      </c>
      <c r="BL83" s="30" t="e">
        <f t="shared" ca="1" si="55"/>
        <v>#N/A</v>
      </c>
      <c r="BM83" s="91" t="e">
        <f t="shared" ca="1" si="56"/>
        <v>#N/A</v>
      </c>
      <c r="BN83" s="17" t="b">
        <f t="shared" ca="1" si="46"/>
        <v>0</v>
      </c>
      <c r="BO83" t="b">
        <f t="shared" ca="1" si="47"/>
        <v>0</v>
      </c>
      <c r="BP83" t="b">
        <f t="shared" ca="1" si="48"/>
        <v>1</v>
      </c>
      <c r="BQ83" t="b">
        <f t="shared" ca="1" si="49"/>
        <v>1</v>
      </c>
      <c r="BR83" s="106" t="b">
        <f t="shared" si="50"/>
        <v>1</v>
      </c>
    </row>
    <row r="84" spans="1:70" ht="15" customHeight="1">
      <c r="A84" s="19">
        <f t="shared" si="61"/>
        <v>6.40625</v>
      </c>
      <c r="B84" s="22">
        <f t="shared" ca="1" si="66"/>
        <v>181</v>
      </c>
      <c r="C84" s="4">
        <f t="shared" ca="1" si="66"/>
        <v>181</v>
      </c>
      <c r="D84" s="21">
        <f t="shared" ca="1" si="66"/>
        <v>181</v>
      </c>
      <c r="E84" s="4">
        <f t="shared" ca="1" si="67"/>
        <v>181</v>
      </c>
      <c r="F84" s="4">
        <f t="shared" ca="1" si="67"/>
        <v>181</v>
      </c>
      <c r="G84" s="22">
        <f t="shared" ca="1" si="68"/>
        <v>181</v>
      </c>
      <c r="H84" s="4">
        <f t="shared" ca="1" si="68"/>
        <v>113.14258173428684</v>
      </c>
      <c r="I84" s="97">
        <f t="shared" si="10"/>
        <v>6.40625</v>
      </c>
      <c r="J84" s="22">
        <f t="shared" ca="1" si="11"/>
        <v>120</v>
      </c>
      <c r="K84" s="21">
        <f t="shared" ca="1" si="12"/>
        <v>181</v>
      </c>
      <c r="L84" s="4">
        <f t="shared" ca="1" si="60"/>
        <v>181</v>
      </c>
      <c r="M84" s="21">
        <f t="shared" ca="1" si="14"/>
        <v>181</v>
      </c>
      <c r="N84" s="22" t="e">
        <f t="shared" ca="1" si="15"/>
        <v>#N/A</v>
      </c>
      <c r="O84" s="21" t="e">
        <f t="shared" ca="1" si="16"/>
        <v>#N/A</v>
      </c>
      <c r="P84" s="97">
        <f t="shared" ca="1" si="17"/>
        <v>38.225530147676835</v>
      </c>
      <c r="Q84" t="e">
        <f t="shared" ca="1" si="62"/>
        <v>#N/A</v>
      </c>
      <c r="R84" s="106" t="e">
        <f t="shared" ca="1" si="63"/>
        <v>#N/A</v>
      </c>
      <c r="S84" s="97">
        <f t="shared" ca="1" si="18"/>
        <v>143.77446985232316</v>
      </c>
      <c r="T84" s="34" t="e">
        <f t="shared" ca="1" si="64"/>
        <v>#N/A</v>
      </c>
      <c r="U84" s="59" t="e">
        <f t="shared" ca="1" si="65"/>
        <v>#N/A</v>
      </c>
      <c r="AB84" s="4"/>
      <c r="AC84" s="4"/>
      <c r="AD84" s="4"/>
      <c r="AE84" s="4"/>
      <c r="AL84" s="97" t="e">
        <f t="shared" ca="1" si="23"/>
        <v>#N/A</v>
      </c>
      <c r="AM84" s="91" t="e">
        <f t="shared" ca="1" si="24"/>
        <v>#N/A</v>
      </c>
      <c r="AN84" s="97" t="e">
        <f t="shared" ca="1" si="25"/>
        <v>#N/A</v>
      </c>
      <c r="AO84" s="91" t="e">
        <f t="shared" ca="1" si="26"/>
        <v>#N/A</v>
      </c>
      <c r="AP84" s="97" t="e">
        <f t="shared" ca="1" si="27"/>
        <v>#N/A</v>
      </c>
      <c r="AQ84" s="91" t="e">
        <f t="shared" ca="1" si="28"/>
        <v>#N/A</v>
      </c>
      <c r="AR84" s="30" t="e">
        <f t="shared" ca="1" si="29"/>
        <v>#N/A</v>
      </c>
      <c r="AS84" s="91" t="e">
        <f t="shared" ca="1" si="30"/>
        <v>#N/A</v>
      </c>
      <c r="AT84" s="97">
        <f t="shared" ca="1" si="31"/>
        <v>5.5479752429940605</v>
      </c>
      <c r="AU84" s="91">
        <f t="shared" ca="1" si="32"/>
        <v>-3.2031249999999987</v>
      </c>
      <c r="AV84" s="97" t="e">
        <f t="shared" ca="1" si="33"/>
        <v>#N/A</v>
      </c>
      <c r="AW84" s="91" t="e">
        <f t="shared" ca="1" si="34"/>
        <v>#N/A</v>
      </c>
      <c r="AX84" s="97" t="e">
        <f t="shared" ca="1" si="35"/>
        <v>#N/A</v>
      </c>
      <c r="AY84" s="91" t="e">
        <f t="shared" ca="1" si="36"/>
        <v>#N/A</v>
      </c>
      <c r="BD84" s="166">
        <v>41</v>
      </c>
      <c r="BE84" s="30">
        <f t="shared" ca="1" si="37"/>
        <v>1.0550554272089778</v>
      </c>
      <c r="BF84" s="30">
        <f t="shared" ca="1" si="38"/>
        <v>4.4120561537445564</v>
      </c>
      <c r="BG84" s="30">
        <f t="shared" ca="1" si="54"/>
        <v>3.6965875882724664</v>
      </c>
      <c r="BH84" s="17" t="b">
        <f t="shared" ca="1" si="40"/>
        <v>0</v>
      </c>
      <c r="BI84" s="30" t="e">
        <f t="shared" ca="1" si="41"/>
        <v>#N/A</v>
      </c>
      <c r="BJ84" s="91" t="e">
        <f t="shared" ca="1" si="42"/>
        <v>#N/A</v>
      </c>
      <c r="BK84" t="b">
        <f t="shared" ca="1" si="43"/>
        <v>0</v>
      </c>
      <c r="BL84" s="30" t="e">
        <f t="shared" ca="1" si="55"/>
        <v>#N/A</v>
      </c>
      <c r="BM84" s="91" t="e">
        <f t="shared" ca="1" si="56"/>
        <v>#N/A</v>
      </c>
      <c r="BN84" s="17" t="b">
        <f t="shared" ca="1" si="46"/>
        <v>0</v>
      </c>
      <c r="BO84" t="b">
        <f t="shared" ca="1" si="47"/>
        <v>0</v>
      </c>
      <c r="BP84" t="b">
        <f t="shared" ca="1" si="48"/>
        <v>1</v>
      </c>
      <c r="BQ84" t="b">
        <f t="shared" ca="1" si="49"/>
        <v>1</v>
      </c>
      <c r="BR84" s="106" t="b">
        <f t="shared" si="50"/>
        <v>1</v>
      </c>
    </row>
    <row r="85" spans="1:70" ht="15" customHeight="1">
      <c r="A85" s="19">
        <f t="shared" si="61"/>
        <v>6.5625</v>
      </c>
      <c r="B85" s="22">
        <f t="shared" ca="1" si="66"/>
        <v>181</v>
      </c>
      <c r="C85" s="4">
        <f t="shared" ca="1" si="66"/>
        <v>181</v>
      </c>
      <c r="D85" s="21">
        <f t="shared" ca="1" si="66"/>
        <v>181</v>
      </c>
      <c r="E85" s="4">
        <f t="shared" ca="1" si="67"/>
        <v>181</v>
      </c>
      <c r="F85" s="4">
        <f t="shared" ca="1" si="67"/>
        <v>181</v>
      </c>
      <c r="G85" s="22">
        <f t="shared" ca="1" si="68"/>
        <v>181</v>
      </c>
      <c r="H85" s="4">
        <f t="shared" ca="1" si="68"/>
        <v>112.56076135725873</v>
      </c>
      <c r="I85" s="97">
        <f t="shared" si="10"/>
        <v>6.5625</v>
      </c>
      <c r="J85" s="22">
        <f t="shared" ca="1" si="11"/>
        <v>120</v>
      </c>
      <c r="K85" s="21">
        <f t="shared" ca="1" si="12"/>
        <v>181</v>
      </c>
      <c r="L85" s="4">
        <f t="shared" ca="1" si="60"/>
        <v>181</v>
      </c>
      <c r="M85" s="21">
        <f t="shared" ca="1" si="14"/>
        <v>181</v>
      </c>
      <c r="N85" s="22" t="e">
        <f t="shared" ca="1" si="15"/>
        <v>#N/A</v>
      </c>
      <c r="O85" s="21" t="e">
        <f t="shared" ca="1" si="16"/>
        <v>#N/A</v>
      </c>
      <c r="P85" s="97">
        <f t="shared" ca="1" si="17"/>
        <v>38.225530147676835</v>
      </c>
      <c r="Q85" t="e">
        <f t="shared" ca="1" si="62"/>
        <v>#N/A</v>
      </c>
      <c r="R85" s="106" t="e">
        <f t="shared" ca="1" si="63"/>
        <v>#N/A</v>
      </c>
      <c r="S85" s="97">
        <f t="shared" ca="1" si="18"/>
        <v>143.77446985232316</v>
      </c>
      <c r="T85" s="34" t="e">
        <f t="shared" ca="1" si="64"/>
        <v>#N/A</v>
      </c>
      <c r="U85" s="59" t="e">
        <f t="shared" ca="1" si="65"/>
        <v>#N/A</v>
      </c>
      <c r="AB85" s="4"/>
      <c r="AC85" s="4"/>
      <c r="AD85" s="4"/>
      <c r="AE85" s="4"/>
      <c r="AL85" s="97" t="e">
        <f t="shared" ca="1" si="23"/>
        <v>#N/A</v>
      </c>
      <c r="AM85" s="91" t="e">
        <f t="shared" ca="1" si="24"/>
        <v>#N/A</v>
      </c>
      <c r="AN85" s="97" t="e">
        <f t="shared" ca="1" si="25"/>
        <v>#N/A</v>
      </c>
      <c r="AO85" s="91" t="e">
        <f t="shared" ca="1" si="26"/>
        <v>#N/A</v>
      </c>
      <c r="AP85" s="97" t="e">
        <f t="shared" ca="1" si="27"/>
        <v>#N/A</v>
      </c>
      <c r="AQ85" s="91" t="e">
        <f t="shared" ca="1" si="28"/>
        <v>#N/A</v>
      </c>
      <c r="AR85" s="30" t="e">
        <f t="shared" ca="1" si="29"/>
        <v>#N/A</v>
      </c>
      <c r="AS85" s="91" t="e">
        <f t="shared" ca="1" si="30"/>
        <v>#N/A</v>
      </c>
      <c r="AT85" s="97">
        <f t="shared" ca="1" si="31"/>
        <v>5.6832917123353788</v>
      </c>
      <c r="AU85" s="91">
        <f t="shared" ca="1" si="32"/>
        <v>-3.2812499999999987</v>
      </c>
      <c r="AV85" s="97" t="e">
        <f t="shared" ca="1" si="33"/>
        <v>#N/A</v>
      </c>
      <c r="AW85" s="91" t="e">
        <f t="shared" ca="1" si="34"/>
        <v>#N/A</v>
      </c>
      <c r="AX85" s="97" t="e">
        <f t="shared" ca="1" si="35"/>
        <v>#N/A</v>
      </c>
      <c r="AY85" s="91" t="e">
        <f t="shared" ca="1" si="36"/>
        <v>#N/A</v>
      </c>
      <c r="BD85" s="166">
        <v>42</v>
      </c>
      <c r="BE85" s="30">
        <f t="shared" ca="1" si="37"/>
        <v>1.0714741074448437</v>
      </c>
      <c r="BF85" s="30">
        <f t="shared" ca="1" si="38"/>
        <v>4.3895207848926825</v>
      </c>
      <c r="BG85" s="30">
        <f t="shared" ca="1" si="54"/>
        <v>3.6777066035587342</v>
      </c>
      <c r="BH85" s="17" t="b">
        <f t="shared" ca="1" si="40"/>
        <v>0</v>
      </c>
      <c r="BI85" s="30" t="e">
        <f t="shared" ca="1" si="41"/>
        <v>#N/A</v>
      </c>
      <c r="BJ85" s="91" t="e">
        <f t="shared" ca="1" si="42"/>
        <v>#N/A</v>
      </c>
      <c r="BK85" t="b">
        <f t="shared" ca="1" si="43"/>
        <v>0</v>
      </c>
      <c r="BL85" s="30" t="e">
        <f t="shared" ca="1" si="55"/>
        <v>#N/A</v>
      </c>
      <c r="BM85" s="91" t="e">
        <f t="shared" ca="1" si="56"/>
        <v>#N/A</v>
      </c>
      <c r="BN85" s="17" t="b">
        <f t="shared" ca="1" si="46"/>
        <v>0</v>
      </c>
      <c r="BO85" t="b">
        <f t="shared" ca="1" si="47"/>
        <v>0</v>
      </c>
      <c r="BP85" t="b">
        <f t="shared" ca="1" si="48"/>
        <v>1</v>
      </c>
      <c r="BQ85" t="b">
        <f t="shared" ca="1" si="49"/>
        <v>1</v>
      </c>
      <c r="BR85" s="106" t="b">
        <f t="shared" si="50"/>
        <v>1</v>
      </c>
    </row>
    <row r="86" spans="1:70" ht="15" customHeight="1">
      <c r="A86" s="19">
        <f t="shared" si="61"/>
        <v>6.71875</v>
      </c>
      <c r="B86" s="22">
        <f t="shared" ca="1" si="66"/>
        <v>181</v>
      </c>
      <c r="C86" s="4">
        <f t="shared" ca="1" si="66"/>
        <v>181</v>
      </c>
      <c r="D86" s="21">
        <f t="shared" ca="1" si="66"/>
        <v>181</v>
      </c>
      <c r="E86" s="4">
        <f t="shared" ca="1" si="67"/>
        <v>181</v>
      </c>
      <c r="F86" s="4">
        <f t="shared" ca="1" si="67"/>
        <v>181</v>
      </c>
      <c r="G86" s="22">
        <f t="shared" ca="1" si="68"/>
        <v>181</v>
      </c>
      <c r="H86" s="4">
        <f t="shared" ca="1" si="68"/>
        <v>112.00828020756225</v>
      </c>
      <c r="I86" s="97">
        <f t="shared" si="10"/>
        <v>6.71875</v>
      </c>
      <c r="J86" s="22">
        <f t="shared" ca="1" si="11"/>
        <v>120</v>
      </c>
      <c r="K86" s="21">
        <f t="shared" ca="1" si="12"/>
        <v>181</v>
      </c>
      <c r="L86" s="4">
        <f t="shared" ca="1" si="60"/>
        <v>181</v>
      </c>
      <c r="M86" s="21">
        <f t="shared" ca="1" si="14"/>
        <v>181</v>
      </c>
      <c r="N86" s="22" t="e">
        <f t="shared" ca="1" si="15"/>
        <v>#N/A</v>
      </c>
      <c r="O86" s="21" t="e">
        <f t="shared" ca="1" si="16"/>
        <v>#N/A</v>
      </c>
      <c r="P86" s="97">
        <f t="shared" ca="1" si="17"/>
        <v>38.225530147676835</v>
      </c>
      <c r="Q86" t="e">
        <f t="shared" ca="1" si="62"/>
        <v>#N/A</v>
      </c>
      <c r="R86" s="106" t="e">
        <f t="shared" ca="1" si="63"/>
        <v>#N/A</v>
      </c>
      <c r="S86" s="97">
        <f t="shared" ca="1" si="18"/>
        <v>143.77446985232316</v>
      </c>
      <c r="T86" s="34" t="e">
        <f t="shared" ca="1" si="64"/>
        <v>#N/A</v>
      </c>
      <c r="U86" s="59" t="e">
        <f t="shared" ca="1" si="65"/>
        <v>#N/A</v>
      </c>
      <c r="AB86" s="4"/>
      <c r="AC86" s="4"/>
      <c r="AD86" s="4"/>
      <c r="AE86" s="4"/>
      <c r="AL86" s="97" t="e">
        <f t="shared" ca="1" si="23"/>
        <v>#N/A</v>
      </c>
      <c r="AM86" s="91" t="e">
        <f t="shared" ca="1" si="24"/>
        <v>#N/A</v>
      </c>
      <c r="AN86" s="97" t="e">
        <f t="shared" ca="1" si="25"/>
        <v>#N/A</v>
      </c>
      <c r="AO86" s="91" t="e">
        <f t="shared" ca="1" si="26"/>
        <v>#N/A</v>
      </c>
      <c r="AP86" s="97" t="e">
        <f t="shared" ca="1" si="27"/>
        <v>#N/A</v>
      </c>
      <c r="AQ86" s="91" t="e">
        <f t="shared" ca="1" si="28"/>
        <v>#N/A</v>
      </c>
      <c r="AR86" s="30" t="e">
        <f t="shared" ca="1" si="29"/>
        <v>#N/A</v>
      </c>
      <c r="AS86" s="91" t="e">
        <f t="shared" ca="1" si="30"/>
        <v>#N/A</v>
      </c>
      <c r="AT86" s="97">
        <f t="shared" ca="1" si="31"/>
        <v>5.8186081816766979</v>
      </c>
      <c r="AU86" s="91">
        <f t="shared" ca="1" si="32"/>
        <v>-3.3593749999999987</v>
      </c>
      <c r="AV86" s="97" t="e">
        <f t="shared" ca="1" si="33"/>
        <v>#N/A</v>
      </c>
      <c r="AW86" s="91" t="e">
        <f t="shared" ca="1" si="34"/>
        <v>#N/A</v>
      </c>
      <c r="AX86" s="97" t="e">
        <f t="shared" ca="1" si="35"/>
        <v>#N/A</v>
      </c>
      <c r="AY86" s="91" t="e">
        <f t="shared" ca="1" si="36"/>
        <v>#N/A</v>
      </c>
      <c r="BD86" s="166">
        <v>43</v>
      </c>
      <c r="BE86" s="30">
        <f t="shared" ca="1" si="37"/>
        <v>1.0887487638577273</v>
      </c>
      <c r="BF86" s="30">
        <f t="shared" ca="1" si="38"/>
        <v>4.3665443075549843</v>
      </c>
      <c r="BG86" s="30">
        <f t="shared" ca="1" si="54"/>
        <v>3.6584560414649867</v>
      </c>
      <c r="BH86" s="17" t="b">
        <f t="shared" ca="1" si="40"/>
        <v>0</v>
      </c>
      <c r="BI86" s="30" t="e">
        <f t="shared" ca="1" si="41"/>
        <v>#N/A</v>
      </c>
      <c r="BJ86" s="91" t="e">
        <f t="shared" ca="1" si="42"/>
        <v>#N/A</v>
      </c>
      <c r="BK86" t="b">
        <f t="shared" ca="1" si="43"/>
        <v>0</v>
      </c>
      <c r="BL86" s="30" t="e">
        <f t="shared" ca="1" si="55"/>
        <v>#N/A</v>
      </c>
      <c r="BM86" s="91" t="e">
        <f t="shared" ca="1" si="56"/>
        <v>#N/A</v>
      </c>
      <c r="BN86" s="17" t="b">
        <f t="shared" ca="1" si="46"/>
        <v>0</v>
      </c>
      <c r="BO86" t="b">
        <f t="shared" ca="1" si="47"/>
        <v>0</v>
      </c>
      <c r="BP86" t="b">
        <f t="shared" ca="1" si="48"/>
        <v>1</v>
      </c>
      <c r="BQ86" t="b">
        <f t="shared" ca="1" si="49"/>
        <v>1</v>
      </c>
      <c r="BR86" s="106" t="b">
        <f t="shared" si="50"/>
        <v>1</v>
      </c>
    </row>
    <row r="87" spans="1:70" ht="15" customHeight="1">
      <c r="A87" s="19">
        <f t="shared" si="61"/>
        <v>6.875</v>
      </c>
      <c r="B87" s="22">
        <f t="shared" ca="1" si="66"/>
        <v>181</v>
      </c>
      <c r="C87" s="4">
        <f t="shared" ca="1" si="66"/>
        <v>181</v>
      </c>
      <c r="D87" s="21">
        <f t="shared" ca="1" si="66"/>
        <v>181</v>
      </c>
      <c r="E87" s="4">
        <f t="shared" ca="1" si="67"/>
        <v>181</v>
      </c>
      <c r="F87" s="4">
        <f t="shared" ca="1" si="67"/>
        <v>181</v>
      </c>
      <c r="G87" s="22">
        <f t="shared" ca="1" si="68"/>
        <v>181</v>
      </c>
      <c r="H87" s="4">
        <f t="shared" ca="1" si="68"/>
        <v>111.48291389823127</v>
      </c>
      <c r="I87" s="97">
        <f t="shared" si="10"/>
        <v>6.875</v>
      </c>
      <c r="J87" s="22">
        <f t="shared" ca="1" si="11"/>
        <v>120</v>
      </c>
      <c r="K87" s="21">
        <f t="shared" ca="1" si="12"/>
        <v>181</v>
      </c>
      <c r="L87" s="4">
        <f t="shared" ca="1" si="60"/>
        <v>181</v>
      </c>
      <c r="M87" s="21">
        <f t="shared" ca="1" si="14"/>
        <v>181</v>
      </c>
      <c r="N87" s="22" t="e">
        <f t="shared" ca="1" si="15"/>
        <v>#N/A</v>
      </c>
      <c r="O87" s="21" t="e">
        <f t="shared" ca="1" si="16"/>
        <v>#N/A</v>
      </c>
      <c r="P87" s="97">
        <f t="shared" ca="1" si="17"/>
        <v>38.225530147676835</v>
      </c>
      <c r="Q87" t="e">
        <f t="shared" ca="1" si="62"/>
        <v>#N/A</v>
      </c>
      <c r="R87" s="106" t="e">
        <f t="shared" ca="1" si="63"/>
        <v>#N/A</v>
      </c>
      <c r="S87" s="97">
        <f t="shared" ca="1" si="18"/>
        <v>143.77446985232316</v>
      </c>
      <c r="T87" s="34" t="e">
        <f t="shared" ca="1" si="64"/>
        <v>#N/A</v>
      </c>
      <c r="U87" s="59" t="e">
        <f t="shared" ca="1" si="65"/>
        <v>#N/A</v>
      </c>
      <c r="AB87" s="4"/>
      <c r="AC87" s="4"/>
      <c r="AD87" s="4"/>
      <c r="AE87" s="4"/>
      <c r="AL87" s="97" t="e">
        <f t="shared" ca="1" si="23"/>
        <v>#N/A</v>
      </c>
      <c r="AM87" s="91" t="e">
        <f t="shared" ca="1" si="24"/>
        <v>#N/A</v>
      </c>
      <c r="AN87" s="97" t="e">
        <f t="shared" ca="1" si="25"/>
        <v>#N/A</v>
      </c>
      <c r="AO87" s="91" t="e">
        <f t="shared" ca="1" si="26"/>
        <v>#N/A</v>
      </c>
      <c r="AP87" s="97" t="e">
        <f t="shared" ca="1" si="27"/>
        <v>#N/A</v>
      </c>
      <c r="AQ87" s="91" t="e">
        <f t="shared" ca="1" si="28"/>
        <v>#N/A</v>
      </c>
      <c r="AR87" s="30" t="e">
        <f t="shared" ca="1" si="29"/>
        <v>#N/A</v>
      </c>
      <c r="AS87" s="91" t="e">
        <f t="shared" ca="1" si="30"/>
        <v>#N/A</v>
      </c>
      <c r="AT87" s="97">
        <f t="shared" ca="1" si="31"/>
        <v>5.9539246510180162</v>
      </c>
      <c r="AU87" s="91">
        <f t="shared" ca="1" si="32"/>
        <v>-3.4374999999999987</v>
      </c>
      <c r="AV87" s="97" t="e">
        <f t="shared" ca="1" si="33"/>
        <v>#N/A</v>
      </c>
      <c r="AW87" s="91" t="e">
        <f t="shared" ca="1" si="34"/>
        <v>#N/A</v>
      </c>
      <c r="AX87" s="97" t="e">
        <f t="shared" ca="1" si="35"/>
        <v>#N/A</v>
      </c>
      <c r="AY87" s="91" t="e">
        <f t="shared" ca="1" si="36"/>
        <v>#N/A</v>
      </c>
      <c r="BD87" s="166">
        <v>44</v>
      </c>
      <c r="BE87" s="30">
        <f t="shared" ca="1" si="37"/>
        <v>1.1069322706817852</v>
      </c>
      <c r="BF87" s="30">
        <f t="shared" ca="1" si="38"/>
        <v>4.3431337205890381</v>
      </c>
      <c r="BG87" s="30">
        <f t="shared" ca="1" si="54"/>
        <v>3.6388417658989236</v>
      </c>
      <c r="BH87" s="17" t="b">
        <f t="shared" ca="1" si="40"/>
        <v>0</v>
      </c>
      <c r="BI87" s="30" t="e">
        <f t="shared" ca="1" si="41"/>
        <v>#N/A</v>
      </c>
      <c r="BJ87" s="91" t="e">
        <f t="shared" ca="1" si="42"/>
        <v>#N/A</v>
      </c>
      <c r="BK87" t="b">
        <f t="shared" ca="1" si="43"/>
        <v>0</v>
      </c>
      <c r="BL87" s="30" t="e">
        <f t="shared" ca="1" si="55"/>
        <v>#N/A</v>
      </c>
      <c r="BM87" s="91" t="e">
        <f t="shared" ca="1" si="56"/>
        <v>#N/A</v>
      </c>
      <c r="BN87" s="17" t="b">
        <f t="shared" ca="1" si="46"/>
        <v>0</v>
      </c>
      <c r="BO87" t="b">
        <f t="shared" ca="1" si="47"/>
        <v>0</v>
      </c>
      <c r="BP87" t="b">
        <f t="shared" ca="1" si="48"/>
        <v>1</v>
      </c>
      <c r="BQ87" t="b">
        <f t="shared" ca="1" si="49"/>
        <v>1</v>
      </c>
      <c r="BR87" s="106" t="b">
        <f t="shared" si="50"/>
        <v>1</v>
      </c>
    </row>
    <row r="88" spans="1:70" ht="15" customHeight="1">
      <c r="A88" s="19">
        <f t="shared" si="61"/>
        <v>7.03125</v>
      </c>
      <c r="B88" s="22">
        <f t="shared" ca="1" si="66"/>
        <v>181</v>
      </c>
      <c r="C88" s="4">
        <f t="shared" ca="1" si="66"/>
        <v>181</v>
      </c>
      <c r="D88" s="21">
        <f t="shared" ca="1" si="66"/>
        <v>181</v>
      </c>
      <c r="E88" s="4">
        <f t="shared" ca="1" si="67"/>
        <v>181</v>
      </c>
      <c r="F88" s="4">
        <f t="shared" ca="1" si="67"/>
        <v>181</v>
      </c>
      <c r="G88" s="22">
        <f t="shared" ca="1" si="68"/>
        <v>181</v>
      </c>
      <c r="H88" s="4">
        <f t="shared" ca="1" si="68"/>
        <v>110.98266318619281</v>
      </c>
      <c r="I88" s="97">
        <f t="shared" si="10"/>
        <v>7.03125</v>
      </c>
      <c r="J88" s="22">
        <f t="shared" ca="1" si="11"/>
        <v>120</v>
      </c>
      <c r="K88" s="21">
        <f t="shared" ca="1" si="12"/>
        <v>181</v>
      </c>
      <c r="L88" s="4">
        <f t="shared" ca="1" si="60"/>
        <v>181</v>
      </c>
      <c r="M88" s="21">
        <f t="shared" ca="1" si="14"/>
        <v>181</v>
      </c>
      <c r="N88" s="22" t="e">
        <f t="shared" ca="1" si="15"/>
        <v>#N/A</v>
      </c>
      <c r="O88" s="21" t="e">
        <f t="shared" ca="1" si="16"/>
        <v>#N/A</v>
      </c>
      <c r="P88" s="97">
        <f t="shared" ca="1" si="17"/>
        <v>38.225530147676835</v>
      </c>
      <c r="Q88" t="e">
        <f t="shared" ca="1" si="62"/>
        <v>#N/A</v>
      </c>
      <c r="R88" s="106" t="e">
        <f t="shared" ca="1" si="63"/>
        <v>#N/A</v>
      </c>
      <c r="S88" s="97">
        <f t="shared" ca="1" si="18"/>
        <v>143.77446985232316</v>
      </c>
      <c r="T88" s="34" t="e">
        <f t="shared" ca="1" si="64"/>
        <v>#N/A</v>
      </c>
      <c r="U88" s="59" t="e">
        <f t="shared" ca="1" si="65"/>
        <v>#N/A</v>
      </c>
      <c r="AB88" s="4"/>
      <c r="AC88" s="4"/>
      <c r="AD88" s="4"/>
      <c r="AE88" s="4"/>
      <c r="AL88" s="97" t="e">
        <f t="shared" ca="1" si="23"/>
        <v>#N/A</v>
      </c>
      <c r="AM88" s="91" t="e">
        <f t="shared" ca="1" si="24"/>
        <v>#N/A</v>
      </c>
      <c r="AN88" s="97" t="e">
        <f t="shared" ca="1" si="25"/>
        <v>#N/A</v>
      </c>
      <c r="AO88" s="91" t="e">
        <f t="shared" ca="1" si="26"/>
        <v>#N/A</v>
      </c>
      <c r="AP88" s="97" t="e">
        <f t="shared" ca="1" si="27"/>
        <v>#N/A</v>
      </c>
      <c r="AQ88" s="91" t="e">
        <f t="shared" ca="1" si="28"/>
        <v>#N/A</v>
      </c>
      <c r="AR88" s="30" t="e">
        <f t="shared" ca="1" si="29"/>
        <v>#N/A</v>
      </c>
      <c r="AS88" s="91" t="e">
        <f t="shared" ca="1" si="30"/>
        <v>#N/A</v>
      </c>
      <c r="AT88" s="97">
        <f t="shared" ca="1" si="31"/>
        <v>6.0892411203593344</v>
      </c>
      <c r="AU88" s="91">
        <f t="shared" ca="1" si="32"/>
        <v>-3.5156249999999982</v>
      </c>
      <c r="AV88" s="97" t="e">
        <f t="shared" ca="1" si="33"/>
        <v>#N/A</v>
      </c>
      <c r="AW88" s="91" t="e">
        <f t="shared" ca="1" si="34"/>
        <v>#N/A</v>
      </c>
      <c r="AX88" s="97" t="e">
        <f t="shared" ca="1" si="35"/>
        <v>#N/A</v>
      </c>
      <c r="AY88" s="91" t="e">
        <f t="shared" ca="1" si="36"/>
        <v>#N/A</v>
      </c>
      <c r="BD88" s="166">
        <v>45</v>
      </c>
      <c r="BE88" s="30">
        <f t="shared" ca="1" si="37"/>
        <v>1.126082311421897</v>
      </c>
      <c r="BF88" s="30">
        <f t="shared" ca="1" si="38"/>
        <v>4.3192961550864171</v>
      </c>
      <c r="BG88" s="30">
        <f t="shared" ca="1" si="54"/>
        <v>3.6188697515588899</v>
      </c>
      <c r="BH88" s="17" t="b">
        <f t="shared" ca="1" si="40"/>
        <v>0</v>
      </c>
      <c r="BI88" s="30" t="e">
        <f t="shared" ca="1" si="41"/>
        <v>#N/A</v>
      </c>
      <c r="BJ88" s="91" t="e">
        <f t="shared" ca="1" si="42"/>
        <v>#N/A</v>
      </c>
      <c r="BK88" t="b">
        <f t="shared" ca="1" si="43"/>
        <v>0</v>
      </c>
      <c r="BL88" s="30" t="e">
        <f t="shared" ca="1" si="55"/>
        <v>#N/A</v>
      </c>
      <c r="BM88" s="91" t="e">
        <f t="shared" ca="1" si="56"/>
        <v>#N/A</v>
      </c>
      <c r="BN88" s="17" t="b">
        <f t="shared" ca="1" si="46"/>
        <v>0</v>
      </c>
      <c r="BO88" t="b">
        <f t="shared" ca="1" si="47"/>
        <v>0</v>
      </c>
      <c r="BP88" t="b">
        <f t="shared" ca="1" si="48"/>
        <v>1</v>
      </c>
      <c r="BQ88" t="b">
        <f t="shared" ca="1" si="49"/>
        <v>1</v>
      </c>
      <c r="BR88" s="106" t="b">
        <f t="shared" si="50"/>
        <v>1</v>
      </c>
    </row>
    <row r="89" spans="1:70" ht="15" customHeight="1">
      <c r="A89" s="19">
        <f t="shared" si="61"/>
        <v>7.1875</v>
      </c>
      <c r="B89" s="22">
        <f t="shared" ca="1" si="66"/>
        <v>181</v>
      </c>
      <c r="C89" s="4">
        <f t="shared" ca="1" si="66"/>
        <v>181</v>
      </c>
      <c r="D89" s="21">
        <f t="shared" ca="1" si="66"/>
        <v>181</v>
      </c>
      <c r="E89" s="4">
        <f t="shared" ca="1" si="67"/>
        <v>181</v>
      </c>
      <c r="F89" s="4">
        <f t="shared" ca="1" si="67"/>
        <v>181</v>
      </c>
      <c r="G89" s="22">
        <f t="shared" ca="1" si="68"/>
        <v>181</v>
      </c>
      <c r="H89" s="4">
        <f t="shared" ca="1" si="68"/>
        <v>110.50572549441274</v>
      </c>
      <c r="I89" s="97">
        <f t="shared" si="10"/>
        <v>7.1875</v>
      </c>
      <c r="J89" s="22">
        <f t="shared" ca="1" si="11"/>
        <v>120</v>
      </c>
      <c r="K89" s="21">
        <f t="shared" ca="1" si="12"/>
        <v>181</v>
      </c>
      <c r="L89" s="4">
        <f t="shared" ca="1" si="60"/>
        <v>181</v>
      </c>
      <c r="M89" s="21">
        <f t="shared" ca="1" si="14"/>
        <v>181</v>
      </c>
      <c r="N89" s="22" t="e">
        <f t="shared" ca="1" si="15"/>
        <v>#N/A</v>
      </c>
      <c r="O89" s="21" t="e">
        <f t="shared" ca="1" si="16"/>
        <v>#N/A</v>
      </c>
      <c r="P89" s="97">
        <f t="shared" ca="1" si="17"/>
        <v>38.225530147676835</v>
      </c>
      <c r="Q89" t="e">
        <f t="shared" ca="1" si="62"/>
        <v>#N/A</v>
      </c>
      <c r="R89" s="106" t="e">
        <f t="shared" ca="1" si="63"/>
        <v>#N/A</v>
      </c>
      <c r="S89" s="97">
        <f t="shared" ca="1" si="18"/>
        <v>143.77446985232316</v>
      </c>
      <c r="T89" s="34" t="e">
        <f t="shared" ca="1" si="64"/>
        <v>#N/A</v>
      </c>
      <c r="U89" s="59" t="e">
        <f t="shared" ca="1" si="65"/>
        <v>#N/A</v>
      </c>
      <c r="AB89" s="4"/>
      <c r="AC89" s="4"/>
      <c r="AD89" s="4"/>
      <c r="AE89" s="4"/>
      <c r="AL89" s="97" t="e">
        <f t="shared" ca="1" si="23"/>
        <v>#N/A</v>
      </c>
      <c r="AM89" s="91" t="e">
        <f t="shared" ca="1" si="24"/>
        <v>#N/A</v>
      </c>
      <c r="AN89" s="97" t="e">
        <f t="shared" ca="1" si="25"/>
        <v>#N/A</v>
      </c>
      <c r="AO89" s="91" t="e">
        <f t="shared" ca="1" si="26"/>
        <v>#N/A</v>
      </c>
      <c r="AP89" s="97" t="e">
        <f t="shared" ca="1" si="27"/>
        <v>#N/A</v>
      </c>
      <c r="AQ89" s="91" t="e">
        <f t="shared" ca="1" si="28"/>
        <v>#N/A</v>
      </c>
      <c r="AR89" s="30" t="e">
        <f t="shared" ca="1" si="29"/>
        <v>#N/A</v>
      </c>
      <c r="AS89" s="91" t="e">
        <f t="shared" ca="1" si="30"/>
        <v>#N/A</v>
      </c>
      <c r="AT89" s="97">
        <f t="shared" ca="1" si="31"/>
        <v>6.2245575897006535</v>
      </c>
      <c r="AU89" s="91">
        <f t="shared" ca="1" si="32"/>
        <v>-3.5937499999999982</v>
      </c>
      <c r="AV89" s="97" t="e">
        <f t="shared" ca="1" si="33"/>
        <v>#N/A</v>
      </c>
      <c r="AW89" s="91" t="e">
        <f t="shared" ca="1" si="34"/>
        <v>#N/A</v>
      </c>
      <c r="AX89" s="97" t="e">
        <f t="shared" ca="1" si="35"/>
        <v>#N/A</v>
      </c>
      <c r="AY89" s="91" t="e">
        <f t="shared" ca="1" si="36"/>
        <v>#N/A</v>
      </c>
      <c r="BD89" s="166">
        <v>46</v>
      </c>
      <c r="BE89" s="30">
        <f t="shared" ca="1" si="37"/>
        <v>1.1462619216040169</v>
      </c>
      <c r="BF89" s="30">
        <f t="shared" ca="1" si="38"/>
        <v>4.2950388722004904</v>
      </c>
      <c r="BG89" s="30">
        <f t="shared" ca="1" si="54"/>
        <v>3.5985460821139248</v>
      </c>
      <c r="BH89" s="17" t="b">
        <f t="shared" ca="1" si="40"/>
        <v>0</v>
      </c>
      <c r="BI89" s="30" t="e">
        <f t="shared" ca="1" si="41"/>
        <v>#N/A</v>
      </c>
      <c r="BJ89" s="91" t="e">
        <f t="shared" ca="1" si="42"/>
        <v>#N/A</v>
      </c>
      <c r="BK89" t="b">
        <f t="shared" ca="1" si="43"/>
        <v>0</v>
      </c>
      <c r="BL89" s="30" t="e">
        <f t="shared" ca="1" si="55"/>
        <v>#N/A</v>
      </c>
      <c r="BM89" s="91" t="e">
        <f t="shared" ca="1" si="56"/>
        <v>#N/A</v>
      </c>
      <c r="BN89" s="17" t="b">
        <f t="shared" ca="1" si="46"/>
        <v>0</v>
      </c>
      <c r="BO89" t="b">
        <f t="shared" ca="1" si="47"/>
        <v>0</v>
      </c>
      <c r="BP89" t="b">
        <f t="shared" ca="1" si="48"/>
        <v>1</v>
      </c>
      <c r="BQ89" t="b">
        <f t="shared" ca="1" si="49"/>
        <v>1</v>
      </c>
      <c r="BR89" s="106" t="b">
        <f t="shared" si="50"/>
        <v>1</v>
      </c>
    </row>
    <row r="90" spans="1:70" ht="15" customHeight="1">
      <c r="A90" s="19">
        <f t="shared" si="61"/>
        <v>7.34375</v>
      </c>
      <c r="B90" s="22">
        <f t="shared" ca="1" si="66"/>
        <v>181</v>
      </c>
      <c r="C90" s="4">
        <f t="shared" ca="1" si="66"/>
        <v>181</v>
      </c>
      <c r="D90" s="21">
        <f t="shared" ca="1" si="66"/>
        <v>181</v>
      </c>
      <c r="E90" s="4">
        <f t="shared" ca="1" si="67"/>
        <v>181</v>
      </c>
      <c r="F90" s="4">
        <f t="shared" ca="1" si="67"/>
        <v>181</v>
      </c>
      <c r="G90" s="22">
        <f t="shared" ca="1" si="68"/>
        <v>181</v>
      </c>
      <c r="H90" s="4">
        <f t="shared" ca="1" si="68"/>
        <v>110.05047074729862</v>
      </c>
      <c r="I90" s="97">
        <f t="shared" si="10"/>
        <v>7.34375</v>
      </c>
      <c r="J90" s="22">
        <f t="shared" ca="1" si="11"/>
        <v>120</v>
      </c>
      <c r="K90" s="21">
        <f t="shared" ca="1" si="12"/>
        <v>181</v>
      </c>
      <c r="L90" s="4">
        <f t="shared" ca="1" si="60"/>
        <v>181</v>
      </c>
      <c r="M90" s="21">
        <f t="shared" ca="1" si="14"/>
        <v>181</v>
      </c>
      <c r="N90" s="22" t="e">
        <f t="shared" ca="1" si="15"/>
        <v>#N/A</v>
      </c>
      <c r="O90" s="21" t="e">
        <f t="shared" ca="1" si="16"/>
        <v>#N/A</v>
      </c>
      <c r="P90" s="97">
        <f t="shared" ca="1" si="17"/>
        <v>38.225530147676835</v>
      </c>
      <c r="Q90" t="e">
        <f t="shared" ca="1" si="62"/>
        <v>#N/A</v>
      </c>
      <c r="R90" s="106" t="e">
        <f t="shared" ca="1" si="63"/>
        <v>#N/A</v>
      </c>
      <c r="S90" s="97">
        <f t="shared" ca="1" si="18"/>
        <v>143.77446985232316</v>
      </c>
      <c r="T90" s="34" t="e">
        <f t="shared" ca="1" si="64"/>
        <v>#N/A</v>
      </c>
      <c r="U90" s="59" t="e">
        <f t="shared" ca="1" si="65"/>
        <v>#N/A</v>
      </c>
      <c r="AB90" s="4"/>
      <c r="AC90" s="4"/>
      <c r="AD90" s="4"/>
      <c r="AE90" s="4"/>
      <c r="AL90" s="97" t="e">
        <f t="shared" ca="1" si="23"/>
        <v>#N/A</v>
      </c>
      <c r="AM90" s="91" t="e">
        <f t="shared" ca="1" si="24"/>
        <v>#N/A</v>
      </c>
      <c r="AN90" s="97" t="e">
        <f t="shared" ca="1" si="25"/>
        <v>#N/A</v>
      </c>
      <c r="AO90" s="91" t="e">
        <f t="shared" ca="1" si="26"/>
        <v>#N/A</v>
      </c>
      <c r="AP90" s="97" t="e">
        <f t="shared" ca="1" si="27"/>
        <v>#N/A</v>
      </c>
      <c r="AQ90" s="91" t="e">
        <f t="shared" ca="1" si="28"/>
        <v>#N/A</v>
      </c>
      <c r="AR90" s="30" t="e">
        <f t="shared" ca="1" si="29"/>
        <v>#N/A</v>
      </c>
      <c r="AS90" s="91" t="e">
        <f t="shared" ca="1" si="30"/>
        <v>#N/A</v>
      </c>
      <c r="AT90" s="97">
        <f t="shared" ca="1" si="31"/>
        <v>6.3598740590419718</v>
      </c>
      <c r="AU90" s="91">
        <f t="shared" ca="1" si="32"/>
        <v>-3.6718749999999982</v>
      </c>
      <c r="AV90" s="97" t="e">
        <f t="shared" ca="1" si="33"/>
        <v>#N/A</v>
      </c>
      <c r="AW90" s="91" t="e">
        <f t="shared" ca="1" si="34"/>
        <v>#N/A</v>
      </c>
      <c r="AX90" s="97" t="e">
        <f t="shared" ca="1" si="35"/>
        <v>#N/A</v>
      </c>
      <c r="AY90" s="91" t="e">
        <f t="shared" ca="1" si="36"/>
        <v>#N/A</v>
      </c>
      <c r="BD90" s="166">
        <v>47</v>
      </c>
      <c r="BE90" s="30">
        <f t="shared" ca="1" si="37"/>
        <v>1.167540107439079</v>
      </c>
      <c r="BF90" s="30">
        <f t="shared" ca="1" si="38"/>
        <v>4.2703692609346158</v>
      </c>
      <c r="BG90" s="30">
        <f t="shared" ca="1" si="54"/>
        <v>3.5778769483506241</v>
      </c>
      <c r="BH90" s="17" t="b">
        <f t="shared" ca="1" si="40"/>
        <v>0</v>
      </c>
      <c r="BI90" s="30" t="e">
        <f t="shared" ca="1" si="41"/>
        <v>#N/A</v>
      </c>
      <c r="BJ90" s="91" t="e">
        <f t="shared" ca="1" si="42"/>
        <v>#N/A</v>
      </c>
      <c r="BK90" t="b">
        <f t="shared" ca="1" si="43"/>
        <v>0</v>
      </c>
      <c r="BL90" s="30" t="e">
        <f t="shared" ca="1" si="55"/>
        <v>#N/A</v>
      </c>
      <c r="BM90" s="91" t="e">
        <f t="shared" ca="1" si="56"/>
        <v>#N/A</v>
      </c>
      <c r="BN90" s="17" t="b">
        <f t="shared" ca="1" si="46"/>
        <v>0</v>
      </c>
      <c r="BO90" t="b">
        <f t="shared" ca="1" si="47"/>
        <v>0</v>
      </c>
      <c r="BP90" t="b">
        <f t="shared" ca="1" si="48"/>
        <v>1</v>
      </c>
      <c r="BQ90" t="b">
        <f t="shared" ca="1" si="49"/>
        <v>1</v>
      </c>
      <c r="BR90" s="106" t="b">
        <f t="shared" si="50"/>
        <v>1</v>
      </c>
    </row>
    <row r="91" spans="1:70" ht="15" customHeight="1">
      <c r="A91" s="19">
        <f t="shared" si="61"/>
        <v>7.5</v>
      </c>
      <c r="B91" s="22">
        <f t="shared" ca="1" si="66"/>
        <v>181</v>
      </c>
      <c r="C91" s="4">
        <f t="shared" ca="1" si="66"/>
        <v>181</v>
      </c>
      <c r="D91" s="21">
        <f t="shared" ca="1" si="66"/>
        <v>181</v>
      </c>
      <c r="E91" s="4">
        <f t="shared" ca="1" si="67"/>
        <v>181</v>
      </c>
      <c r="F91" s="4">
        <f t="shared" ca="1" si="67"/>
        <v>181</v>
      </c>
      <c r="G91" s="22">
        <f t="shared" ca="1" si="68"/>
        <v>181</v>
      </c>
      <c r="H91" s="4">
        <f t="shared" ca="1" si="68"/>
        <v>109.61542076041583</v>
      </c>
      <c r="I91" s="97">
        <f t="shared" si="10"/>
        <v>7.5</v>
      </c>
      <c r="J91" s="22">
        <f t="shared" ca="1" si="11"/>
        <v>120</v>
      </c>
      <c r="K91" s="21">
        <f t="shared" ca="1" si="12"/>
        <v>181</v>
      </c>
      <c r="L91" s="4">
        <f t="shared" ca="1" si="60"/>
        <v>181</v>
      </c>
      <c r="M91" s="21">
        <f t="shared" ca="1" si="14"/>
        <v>181</v>
      </c>
      <c r="N91" s="22" t="e">
        <f t="shared" ca="1" si="15"/>
        <v>#N/A</v>
      </c>
      <c r="O91" s="21" t="e">
        <f t="shared" ca="1" si="16"/>
        <v>#N/A</v>
      </c>
      <c r="P91" s="97">
        <f t="shared" ca="1" si="17"/>
        <v>38.225530147676835</v>
      </c>
      <c r="Q91" t="e">
        <f t="shared" ca="1" si="62"/>
        <v>#N/A</v>
      </c>
      <c r="R91" s="106" t="e">
        <f t="shared" ca="1" si="63"/>
        <v>#N/A</v>
      </c>
      <c r="S91" s="97">
        <f t="shared" ca="1" si="18"/>
        <v>143.77446985232316</v>
      </c>
      <c r="T91" s="34" t="e">
        <f t="shared" ca="1" si="64"/>
        <v>#N/A</v>
      </c>
      <c r="U91" s="59" t="e">
        <f t="shared" ca="1" si="65"/>
        <v>#N/A</v>
      </c>
      <c r="AB91" s="4"/>
      <c r="AC91" s="4"/>
      <c r="AD91" s="4"/>
      <c r="AE91" s="4"/>
      <c r="AL91" s="97" t="e">
        <f t="shared" ca="1" si="23"/>
        <v>#N/A</v>
      </c>
      <c r="AM91" s="91" t="e">
        <f t="shared" ca="1" si="24"/>
        <v>#N/A</v>
      </c>
      <c r="AN91" s="97" t="e">
        <f t="shared" ca="1" si="25"/>
        <v>#N/A</v>
      </c>
      <c r="AO91" s="91" t="e">
        <f t="shared" ca="1" si="26"/>
        <v>#N/A</v>
      </c>
      <c r="AP91" s="97" t="e">
        <f t="shared" ca="1" si="27"/>
        <v>#N/A</v>
      </c>
      <c r="AQ91" s="91" t="e">
        <f t="shared" ca="1" si="28"/>
        <v>#N/A</v>
      </c>
      <c r="AR91" s="30" t="e">
        <f t="shared" ca="1" si="29"/>
        <v>#N/A</v>
      </c>
      <c r="AS91" s="91" t="e">
        <f t="shared" ca="1" si="30"/>
        <v>#N/A</v>
      </c>
      <c r="AT91" s="97">
        <f t="shared" ca="1" si="31"/>
        <v>6.49519052838329</v>
      </c>
      <c r="AU91" s="91">
        <f t="shared" ca="1" si="32"/>
        <v>-3.7499999999999982</v>
      </c>
      <c r="AV91" s="97" t="e">
        <f t="shared" ca="1" si="33"/>
        <v>#N/A</v>
      </c>
      <c r="AW91" s="91" t="e">
        <f t="shared" ca="1" si="34"/>
        <v>#N/A</v>
      </c>
      <c r="AX91" s="97" t="e">
        <f t="shared" ca="1" si="35"/>
        <v>#N/A</v>
      </c>
      <c r="AY91" s="91" t="e">
        <f t="shared" ca="1" si="36"/>
        <v>#N/A</v>
      </c>
      <c r="BD91" s="166">
        <v>48</v>
      </c>
      <c r="BE91" s="30">
        <f t="shared" ca="1" si="37"/>
        <v>1.1899925530436826</v>
      </c>
      <c r="BF91" s="30">
        <f t="shared" ca="1" si="38"/>
        <v>4.24529483589136</v>
      </c>
      <c r="BG91" s="30">
        <f t="shared" ca="1" si="54"/>
        <v>3.5568686462873553</v>
      </c>
      <c r="BH91" s="17" t="b">
        <f t="shared" ca="1" si="40"/>
        <v>0</v>
      </c>
      <c r="BI91" s="30" t="e">
        <f t="shared" ca="1" si="41"/>
        <v>#N/A</v>
      </c>
      <c r="BJ91" s="91" t="e">
        <f t="shared" ca="1" si="42"/>
        <v>#N/A</v>
      </c>
      <c r="BK91" t="b">
        <f t="shared" ca="1" si="43"/>
        <v>0</v>
      </c>
      <c r="BL91" s="30" t="e">
        <f t="shared" ca="1" si="55"/>
        <v>#N/A</v>
      </c>
      <c r="BM91" s="91" t="e">
        <f t="shared" ca="1" si="56"/>
        <v>#N/A</v>
      </c>
      <c r="BN91" s="17" t="b">
        <f t="shared" ca="1" si="46"/>
        <v>0</v>
      </c>
      <c r="BO91" t="b">
        <f t="shared" ca="1" si="47"/>
        <v>0</v>
      </c>
      <c r="BP91" t="b">
        <f t="shared" ca="1" si="48"/>
        <v>1</v>
      </c>
      <c r="BQ91" t="b">
        <f t="shared" ca="1" si="49"/>
        <v>1</v>
      </c>
      <c r="BR91" s="106" t="b">
        <f t="shared" si="50"/>
        <v>1</v>
      </c>
    </row>
    <row r="92" spans="1:70" ht="15" customHeight="1">
      <c r="A92" s="19">
        <f t="shared" si="61"/>
        <v>7.65625</v>
      </c>
      <c r="B92" s="22">
        <f t="shared" ca="1" si="66"/>
        <v>181</v>
      </c>
      <c r="C92" s="4">
        <f t="shared" ca="1" si="66"/>
        <v>181</v>
      </c>
      <c r="D92" s="21">
        <f t="shared" ca="1" si="66"/>
        <v>181</v>
      </c>
      <c r="E92" s="4">
        <f t="shared" ca="1" si="67"/>
        <v>181</v>
      </c>
      <c r="F92" s="4">
        <f t="shared" ca="1" si="67"/>
        <v>181</v>
      </c>
      <c r="G92" s="22">
        <f t="shared" ca="1" si="68"/>
        <v>181</v>
      </c>
      <c r="H92" s="4">
        <f t="shared" ca="1" si="68"/>
        <v>109.19923157721864</v>
      </c>
      <c r="I92" s="97">
        <f t="shared" si="10"/>
        <v>7.65625</v>
      </c>
      <c r="J92" s="22">
        <f t="shared" ca="1" si="11"/>
        <v>120</v>
      </c>
      <c r="K92" s="21">
        <f t="shared" ca="1" si="12"/>
        <v>181</v>
      </c>
      <c r="L92" s="4">
        <f t="shared" ca="1" si="60"/>
        <v>181</v>
      </c>
      <c r="M92" s="21">
        <f t="shared" ca="1" si="14"/>
        <v>181</v>
      </c>
      <c r="N92" s="22" t="e">
        <f t="shared" ca="1" si="15"/>
        <v>#N/A</v>
      </c>
      <c r="O92" s="21" t="e">
        <f t="shared" ca="1" si="16"/>
        <v>#N/A</v>
      </c>
      <c r="P92" s="97">
        <f t="shared" ca="1" si="17"/>
        <v>38.225530147676835</v>
      </c>
      <c r="Q92" t="e">
        <f t="shared" ca="1" si="62"/>
        <v>#N/A</v>
      </c>
      <c r="R92" s="106" t="e">
        <f t="shared" ca="1" si="63"/>
        <v>#N/A</v>
      </c>
      <c r="S92" s="97">
        <f t="shared" ca="1" si="18"/>
        <v>143.77446985232316</v>
      </c>
      <c r="T92" s="34" t="e">
        <f t="shared" ca="1" si="64"/>
        <v>#N/A</v>
      </c>
      <c r="U92" s="59" t="e">
        <f t="shared" ca="1" si="65"/>
        <v>#N/A</v>
      </c>
      <c r="AB92" s="4"/>
      <c r="AC92" s="4"/>
      <c r="AD92" s="4"/>
      <c r="AE92" s="4"/>
      <c r="AL92" s="97" t="e">
        <f t="shared" ca="1" si="23"/>
        <v>#N/A</v>
      </c>
      <c r="AM92" s="91" t="e">
        <f t="shared" ca="1" si="24"/>
        <v>#N/A</v>
      </c>
      <c r="AN92" s="97" t="e">
        <f t="shared" ca="1" si="25"/>
        <v>#N/A</v>
      </c>
      <c r="AO92" s="91" t="e">
        <f t="shared" ca="1" si="26"/>
        <v>#N/A</v>
      </c>
      <c r="AP92" s="97" t="e">
        <f t="shared" ca="1" si="27"/>
        <v>#N/A</v>
      </c>
      <c r="AQ92" s="91" t="e">
        <f t="shared" ca="1" si="28"/>
        <v>#N/A</v>
      </c>
      <c r="AR92" s="30" t="e">
        <f t="shared" ca="1" si="29"/>
        <v>#N/A</v>
      </c>
      <c r="AS92" s="91" t="e">
        <f t="shared" ca="1" si="30"/>
        <v>#N/A</v>
      </c>
      <c r="AT92" s="97">
        <f t="shared" ca="1" si="31"/>
        <v>6.6305069977246092</v>
      </c>
      <c r="AU92" s="91">
        <f t="shared" ca="1" si="32"/>
        <v>-3.8281249999999982</v>
      </c>
      <c r="AV92" s="97" t="e">
        <f t="shared" ca="1" si="33"/>
        <v>#N/A</v>
      </c>
      <c r="AW92" s="91" t="e">
        <f t="shared" ca="1" si="34"/>
        <v>#N/A</v>
      </c>
      <c r="AX92" s="97" t="e">
        <f t="shared" ca="1" si="35"/>
        <v>#N/A</v>
      </c>
      <c r="AY92" s="91" t="e">
        <f t="shared" ca="1" si="36"/>
        <v>#N/A</v>
      </c>
      <c r="BD92" s="166">
        <v>49</v>
      </c>
      <c r="BE92" s="30">
        <f t="shared" ca="1" si="37"/>
        <v>1.2137024313282738</v>
      </c>
      <c r="BF92" s="30">
        <f t="shared" ca="1" si="38"/>
        <v>4.2198232349834948</v>
      </c>
      <c r="BG92" s="30">
        <f t="shared" ca="1" si="54"/>
        <v>3.5355275752564417</v>
      </c>
      <c r="BH92" s="17" t="b">
        <f t="shared" ca="1" si="40"/>
        <v>0</v>
      </c>
      <c r="BI92" s="30" t="e">
        <f t="shared" ca="1" si="41"/>
        <v>#N/A</v>
      </c>
      <c r="BJ92" s="91" t="e">
        <f t="shared" ca="1" si="42"/>
        <v>#N/A</v>
      </c>
      <c r="BK92" t="b">
        <f t="shared" ca="1" si="43"/>
        <v>0</v>
      </c>
      <c r="BL92" s="30" t="e">
        <f t="shared" ca="1" si="55"/>
        <v>#N/A</v>
      </c>
      <c r="BM92" s="91" t="e">
        <f t="shared" ca="1" si="56"/>
        <v>#N/A</v>
      </c>
      <c r="BN92" s="17" t="b">
        <f t="shared" ca="1" si="46"/>
        <v>0</v>
      </c>
      <c r="BO92" t="b">
        <f t="shared" ca="1" si="47"/>
        <v>0</v>
      </c>
      <c r="BP92" t="b">
        <f t="shared" ca="1" si="48"/>
        <v>1</v>
      </c>
      <c r="BQ92" t="b">
        <f t="shared" ca="1" si="49"/>
        <v>1</v>
      </c>
      <c r="BR92" s="106" t="b">
        <f t="shared" si="50"/>
        <v>1</v>
      </c>
    </row>
    <row r="93" spans="1:70" ht="15" customHeight="1">
      <c r="A93" s="19">
        <f t="shared" si="61"/>
        <v>7.8125</v>
      </c>
      <c r="B93" s="22">
        <f t="shared" ca="1" si="66"/>
        <v>181</v>
      </c>
      <c r="C93" s="4">
        <f t="shared" ca="1" si="66"/>
        <v>181</v>
      </c>
      <c r="D93" s="21">
        <f t="shared" ca="1" si="66"/>
        <v>181</v>
      </c>
      <c r="E93" s="4">
        <f t="shared" ca="1" si="67"/>
        <v>181</v>
      </c>
      <c r="F93" s="4">
        <f t="shared" ca="1" si="67"/>
        <v>181</v>
      </c>
      <c r="G93" s="22">
        <f t="shared" ca="1" si="68"/>
        <v>181</v>
      </c>
      <c r="H93" s="4">
        <f t="shared" ca="1" si="68"/>
        <v>108.80067826334174</v>
      </c>
      <c r="I93" s="97">
        <f t="shared" si="10"/>
        <v>7.8125</v>
      </c>
      <c r="J93" s="22">
        <f t="shared" ca="1" si="11"/>
        <v>120</v>
      </c>
      <c r="K93" s="21">
        <f t="shared" ca="1" si="12"/>
        <v>181</v>
      </c>
      <c r="L93" s="4">
        <f t="shared" ca="1" si="60"/>
        <v>181</v>
      </c>
      <c r="M93" s="21">
        <f t="shared" ca="1" si="14"/>
        <v>181</v>
      </c>
      <c r="N93" s="22" t="e">
        <f t="shared" ca="1" si="15"/>
        <v>#N/A</v>
      </c>
      <c r="O93" s="21" t="e">
        <f t="shared" ca="1" si="16"/>
        <v>#N/A</v>
      </c>
      <c r="P93" s="97">
        <f t="shared" ca="1" si="17"/>
        <v>38.225530147676835</v>
      </c>
      <c r="Q93" t="e">
        <f t="shared" ca="1" si="62"/>
        <v>#N/A</v>
      </c>
      <c r="R93" s="106" t="e">
        <f t="shared" ca="1" si="63"/>
        <v>#N/A</v>
      </c>
      <c r="S93" s="97">
        <f t="shared" ca="1" si="18"/>
        <v>143.77446985232316</v>
      </c>
      <c r="T93" s="34" t="e">
        <f t="shared" ca="1" si="64"/>
        <v>#N/A</v>
      </c>
      <c r="U93" s="59" t="e">
        <f t="shared" ca="1" si="65"/>
        <v>#N/A</v>
      </c>
      <c r="AB93" s="4"/>
      <c r="AC93" s="4"/>
      <c r="AD93" s="4"/>
      <c r="AE93" s="4"/>
      <c r="AL93" s="97" t="e">
        <f t="shared" ca="1" si="23"/>
        <v>#N/A</v>
      </c>
      <c r="AM93" s="91" t="e">
        <f t="shared" ca="1" si="24"/>
        <v>#N/A</v>
      </c>
      <c r="AN93" s="97" t="e">
        <f t="shared" ca="1" si="25"/>
        <v>#N/A</v>
      </c>
      <c r="AO93" s="91" t="e">
        <f t="shared" ca="1" si="26"/>
        <v>#N/A</v>
      </c>
      <c r="AP93" s="97" t="e">
        <f t="shared" ca="1" si="27"/>
        <v>#N/A</v>
      </c>
      <c r="AQ93" s="91" t="e">
        <f t="shared" ca="1" si="28"/>
        <v>#N/A</v>
      </c>
      <c r="AR93" s="30" t="e">
        <f t="shared" ca="1" si="29"/>
        <v>#N/A</v>
      </c>
      <c r="AS93" s="91" t="e">
        <f t="shared" ca="1" si="30"/>
        <v>#N/A</v>
      </c>
      <c r="AT93" s="97">
        <f t="shared" ca="1" si="31"/>
        <v>6.7658234670659274</v>
      </c>
      <c r="AU93" s="91">
        <f t="shared" ca="1" si="32"/>
        <v>-3.9062499999999982</v>
      </c>
      <c r="AV93" s="97" t="e">
        <f t="shared" ca="1" si="33"/>
        <v>#N/A</v>
      </c>
      <c r="AW93" s="91" t="e">
        <f t="shared" ca="1" si="34"/>
        <v>#N/A</v>
      </c>
      <c r="AX93" s="97" t="e">
        <f t="shared" ca="1" si="35"/>
        <v>#N/A</v>
      </c>
      <c r="AY93" s="91" t="e">
        <f t="shared" ca="1" si="36"/>
        <v>#N/A</v>
      </c>
      <c r="BD93" s="166">
        <v>50</v>
      </c>
      <c r="BE93" s="30">
        <f t="shared" ca="1" si="37"/>
        <v>1.2387613366862316</v>
      </c>
      <c r="BF93" s="30">
        <f t="shared" ca="1" si="38"/>
        <v>4.1939622171074067</v>
      </c>
      <c r="BG93" s="30">
        <f t="shared" ca="1" si="54"/>
        <v>3.5138602359548541</v>
      </c>
      <c r="BH93" s="17" t="b">
        <f t="shared" ca="1" si="40"/>
        <v>0</v>
      </c>
      <c r="BI93" s="30" t="e">
        <f t="shared" ca="1" si="41"/>
        <v>#N/A</v>
      </c>
      <c r="BJ93" s="91" t="e">
        <f t="shared" ca="1" si="42"/>
        <v>#N/A</v>
      </c>
      <c r="BK93" t="b">
        <f t="shared" ca="1" si="43"/>
        <v>0</v>
      </c>
      <c r="BL93" s="30" t="e">
        <f t="shared" ca="1" si="55"/>
        <v>#N/A</v>
      </c>
      <c r="BM93" s="91" t="e">
        <f t="shared" ca="1" si="56"/>
        <v>#N/A</v>
      </c>
      <c r="BN93" s="17" t="b">
        <f t="shared" ca="1" si="46"/>
        <v>0</v>
      </c>
      <c r="BO93" t="b">
        <f t="shared" ca="1" si="47"/>
        <v>0</v>
      </c>
      <c r="BP93" t="b">
        <f t="shared" ca="1" si="48"/>
        <v>1</v>
      </c>
      <c r="BQ93" t="b">
        <f t="shared" ca="1" si="49"/>
        <v>1</v>
      </c>
      <c r="BR93" s="106" t="b">
        <f t="shared" si="50"/>
        <v>1</v>
      </c>
    </row>
    <row r="94" spans="1:70" ht="15" customHeight="1">
      <c r="A94" s="19">
        <f t="shared" si="61"/>
        <v>7.96875</v>
      </c>
      <c r="B94" s="22">
        <f t="shared" ca="1" si="66"/>
        <v>181</v>
      </c>
      <c r="C94" s="4">
        <f t="shared" ca="1" si="66"/>
        <v>181</v>
      </c>
      <c r="D94" s="21">
        <f t="shared" ca="1" si="66"/>
        <v>181</v>
      </c>
      <c r="E94" s="4">
        <f t="shared" ca="1" si="67"/>
        <v>181</v>
      </c>
      <c r="F94" s="4">
        <f t="shared" ca="1" si="67"/>
        <v>181</v>
      </c>
      <c r="G94" s="22">
        <f t="shared" ca="1" si="68"/>
        <v>181</v>
      </c>
      <c r="H94" s="4">
        <f t="shared" ca="1" si="68"/>
        <v>108.41864176132805</v>
      </c>
      <c r="I94" s="97">
        <f t="shared" si="10"/>
        <v>7.96875</v>
      </c>
      <c r="J94" s="22">
        <f t="shared" ca="1" si="11"/>
        <v>120</v>
      </c>
      <c r="K94" s="21">
        <f t="shared" ca="1" si="12"/>
        <v>181</v>
      </c>
      <c r="L94" s="4">
        <f t="shared" ca="1" si="60"/>
        <v>181</v>
      </c>
      <c r="M94" s="21">
        <f t="shared" ca="1" si="14"/>
        <v>181</v>
      </c>
      <c r="N94" s="22" t="e">
        <f t="shared" ca="1" si="15"/>
        <v>#N/A</v>
      </c>
      <c r="O94" s="21" t="e">
        <f t="shared" ca="1" si="16"/>
        <v>#N/A</v>
      </c>
      <c r="P94" s="97">
        <f t="shared" ca="1" si="17"/>
        <v>38.225530147676835</v>
      </c>
      <c r="Q94" t="e">
        <f t="shared" ca="1" si="62"/>
        <v>#N/A</v>
      </c>
      <c r="R94" s="106" t="e">
        <f t="shared" ca="1" si="63"/>
        <v>#N/A</v>
      </c>
      <c r="S94" s="97">
        <f t="shared" ca="1" si="18"/>
        <v>143.77446985232316</v>
      </c>
      <c r="T94" s="34" t="e">
        <f t="shared" ca="1" si="64"/>
        <v>#N/A</v>
      </c>
      <c r="U94" s="59" t="e">
        <f t="shared" ca="1" si="65"/>
        <v>#N/A</v>
      </c>
      <c r="AB94" s="4"/>
      <c r="AC94" s="4"/>
      <c r="AD94" s="4"/>
      <c r="AE94" s="4"/>
      <c r="AL94" s="97" t="e">
        <f t="shared" ca="1" si="23"/>
        <v>#N/A</v>
      </c>
      <c r="AM94" s="91" t="e">
        <f t="shared" ca="1" si="24"/>
        <v>#N/A</v>
      </c>
      <c r="AN94" s="97" t="e">
        <f t="shared" ca="1" si="25"/>
        <v>#N/A</v>
      </c>
      <c r="AO94" s="91" t="e">
        <f t="shared" ca="1" si="26"/>
        <v>#N/A</v>
      </c>
      <c r="AP94" s="97" t="e">
        <f t="shared" ca="1" si="27"/>
        <v>#N/A</v>
      </c>
      <c r="AQ94" s="91" t="e">
        <f t="shared" ca="1" si="28"/>
        <v>#N/A</v>
      </c>
      <c r="AR94" s="30" t="e">
        <f t="shared" ca="1" si="29"/>
        <v>#N/A</v>
      </c>
      <c r="AS94" s="91" t="e">
        <f t="shared" ca="1" si="30"/>
        <v>#N/A</v>
      </c>
      <c r="AT94" s="97">
        <f t="shared" ca="1" si="31"/>
        <v>6.9011399364072457</v>
      </c>
      <c r="AU94" s="91">
        <f t="shared" ca="1" si="32"/>
        <v>-3.9843749999999982</v>
      </c>
      <c r="AV94" s="97" t="e">
        <f t="shared" ca="1" si="33"/>
        <v>#N/A</v>
      </c>
      <c r="AW94" s="91" t="e">
        <f t="shared" ca="1" si="34"/>
        <v>#N/A</v>
      </c>
      <c r="AX94" s="97" t="e">
        <f t="shared" ca="1" si="35"/>
        <v>#N/A</v>
      </c>
      <c r="AY94" s="91" t="e">
        <f t="shared" ca="1" si="36"/>
        <v>#N/A</v>
      </c>
      <c r="BD94" s="166">
        <v>51</v>
      </c>
      <c r="BE94" s="30">
        <f t="shared" ca="1" si="37"/>
        <v>1.2652703613374372</v>
      </c>
      <c r="BF94" s="30">
        <f t="shared" ca="1" si="38"/>
        <v>4.1677196597796593</v>
      </c>
      <c r="BG94" s="30">
        <f t="shared" ca="1" si="54"/>
        <v>3.4918732284640388</v>
      </c>
      <c r="BH94" s="17" t="b">
        <f t="shared" ca="1" si="40"/>
        <v>0</v>
      </c>
      <c r="BI94" s="30" t="e">
        <f t="shared" ca="1" si="41"/>
        <v>#N/A</v>
      </c>
      <c r="BJ94" s="91" t="e">
        <f t="shared" ca="1" si="42"/>
        <v>#N/A</v>
      </c>
      <c r="BK94" t="b">
        <f t="shared" ca="1" si="43"/>
        <v>0</v>
      </c>
      <c r="BL94" s="30" t="e">
        <f t="shared" ca="1" si="55"/>
        <v>#N/A</v>
      </c>
      <c r="BM94" s="91" t="e">
        <f t="shared" ca="1" si="56"/>
        <v>#N/A</v>
      </c>
      <c r="BN94" s="17" t="b">
        <f t="shared" ca="1" si="46"/>
        <v>0</v>
      </c>
      <c r="BO94" t="b">
        <f t="shared" ca="1" si="47"/>
        <v>0</v>
      </c>
      <c r="BP94" t="b">
        <f t="shared" ca="1" si="48"/>
        <v>1</v>
      </c>
      <c r="BQ94" t="b">
        <f t="shared" ca="1" si="49"/>
        <v>1</v>
      </c>
      <c r="BR94" s="106" t="b">
        <f t="shared" si="50"/>
        <v>1</v>
      </c>
    </row>
    <row r="95" spans="1:70" ht="15" customHeight="1">
      <c r="A95" s="19">
        <f t="shared" si="61"/>
        <v>8.125</v>
      </c>
      <c r="B95" s="22">
        <f t="shared" ca="1" si="66"/>
        <v>181</v>
      </c>
      <c r="C95" s="4">
        <f t="shared" ca="1" si="66"/>
        <v>181</v>
      </c>
      <c r="D95" s="21">
        <f t="shared" ca="1" si="66"/>
        <v>181</v>
      </c>
      <c r="E95" s="4">
        <f t="shared" ca="1" si="67"/>
        <v>181</v>
      </c>
      <c r="F95" s="4">
        <f t="shared" ca="1" si="67"/>
        <v>181</v>
      </c>
      <c r="G95" s="22">
        <f t="shared" ca="1" si="68"/>
        <v>181</v>
      </c>
      <c r="H95" s="4">
        <f t="shared" ca="1" si="68"/>
        <v>108.05209748155957</v>
      </c>
      <c r="I95" s="97">
        <f t="shared" si="10"/>
        <v>8.125</v>
      </c>
      <c r="J95" s="22">
        <f t="shared" ca="1" si="11"/>
        <v>120</v>
      </c>
      <c r="K95" s="21">
        <f t="shared" ca="1" si="12"/>
        <v>181</v>
      </c>
      <c r="L95" s="4">
        <f t="shared" ca="1" si="60"/>
        <v>181</v>
      </c>
      <c r="M95" s="21">
        <f t="shared" ca="1" si="14"/>
        <v>181</v>
      </c>
      <c r="N95" s="22" t="e">
        <f t="shared" ca="1" si="15"/>
        <v>#N/A</v>
      </c>
      <c r="O95" s="21" t="e">
        <f t="shared" ca="1" si="16"/>
        <v>#N/A</v>
      </c>
      <c r="P95" s="97">
        <f t="shared" ca="1" si="17"/>
        <v>38.225530147676835</v>
      </c>
      <c r="Q95" t="e">
        <f t="shared" ca="1" si="62"/>
        <v>#N/A</v>
      </c>
      <c r="R95" s="106" t="e">
        <f t="shared" ca="1" si="63"/>
        <v>#N/A</v>
      </c>
      <c r="S95" s="97">
        <f t="shared" ca="1" si="18"/>
        <v>143.77446985232316</v>
      </c>
      <c r="T95" s="34" t="e">
        <f t="shared" ca="1" si="64"/>
        <v>#N/A</v>
      </c>
      <c r="U95" s="59" t="e">
        <f t="shared" ca="1" si="65"/>
        <v>#N/A</v>
      </c>
      <c r="AB95" s="4"/>
      <c r="AC95" s="4"/>
      <c r="AD95" s="4"/>
      <c r="AE95" s="4"/>
      <c r="AL95" s="97" t="e">
        <f t="shared" ca="1" si="23"/>
        <v>#N/A</v>
      </c>
      <c r="AM95" s="91" t="e">
        <f t="shared" ca="1" si="24"/>
        <v>#N/A</v>
      </c>
      <c r="AN95" s="97" t="e">
        <f t="shared" ca="1" si="25"/>
        <v>#N/A</v>
      </c>
      <c r="AO95" s="91" t="e">
        <f t="shared" ca="1" si="26"/>
        <v>#N/A</v>
      </c>
      <c r="AP95" s="97" t="e">
        <f t="shared" ca="1" si="27"/>
        <v>#N/A</v>
      </c>
      <c r="AQ95" s="91" t="e">
        <f t="shared" ca="1" si="28"/>
        <v>#N/A</v>
      </c>
      <c r="AR95" s="30" t="e">
        <f t="shared" ca="1" si="29"/>
        <v>#N/A</v>
      </c>
      <c r="AS95" s="91" t="e">
        <f t="shared" ca="1" si="30"/>
        <v>#N/A</v>
      </c>
      <c r="AT95" s="97">
        <f t="shared" ca="1" si="31"/>
        <v>7.0364564057485648</v>
      </c>
      <c r="AU95" s="91">
        <f t="shared" ca="1" si="32"/>
        <v>-4.0624999999999982</v>
      </c>
      <c r="AV95" s="97" t="e">
        <f t="shared" ca="1" si="33"/>
        <v>#N/A</v>
      </c>
      <c r="AW95" s="91" t="e">
        <f t="shared" ca="1" si="34"/>
        <v>#N/A</v>
      </c>
      <c r="AX95" s="97" t="e">
        <f t="shared" ca="1" si="35"/>
        <v>#N/A</v>
      </c>
      <c r="AY95" s="91" t="e">
        <f t="shared" ca="1" si="36"/>
        <v>#N/A</v>
      </c>
      <c r="BD95" s="166">
        <v>52</v>
      </c>
      <c r="BE95" s="30">
        <f t="shared" ca="1" si="37"/>
        <v>1.2933413417811432</v>
      </c>
      <c r="BF95" s="30">
        <f t="shared" ca="1" si="38"/>
        <v>4.1411035567374324</v>
      </c>
      <c r="BG95" s="30">
        <f t="shared" ca="1" si="54"/>
        <v>3.4695732502394705</v>
      </c>
      <c r="BH95" s="17" t="b">
        <f t="shared" ca="1" si="40"/>
        <v>0</v>
      </c>
      <c r="BI95" s="30" t="e">
        <f t="shared" ca="1" si="41"/>
        <v>#N/A</v>
      </c>
      <c r="BJ95" s="91" t="e">
        <f t="shared" ca="1" si="42"/>
        <v>#N/A</v>
      </c>
      <c r="BK95" t="b">
        <f t="shared" ca="1" si="43"/>
        <v>0</v>
      </c>
      <c r="BL95" s="30" t="e">
        <f t="shared" ca="1" si="55"/>
        <v>#N/A</v>
      </c>
      <c r="BM95" s="91" t="e">
        <f t="shared" ca="1" si="56"/>
        <v>#N/A</v>
      </c>
      <c r="BN95" s="17" t="b">
        <f t="shared" ca="1" si="46"/>
        <v>0</v>
      </c>
      <c r="BO95" t="b">
        <f t="shared" ca="1" si="47"/>
        <v>0</v>
      </c>
      <c r="BP95" t="b">
        <f t="shared" ca="1" si="48"/>
        <v>1</v>
      </c>
      <c r="BQ95" t="b">
        <f t="shared" ca="1" si="49"/>
        <v>1</v>
      </c>
      <c r="BR95" s="106" t="b">
        <f t="shared" si="50"/>
        <v>1</v>
      </c>
    </row>
    <row r="96" spans="1:70" ht="15" customHeight="1">
      <c r="A96" s="19">
        <f t="shared" si="61"/>
        <v>8.28125</v>
      </c>
      <c r="B96" s="22">
        <f t="shared" ca="1" si="66"/>
        <v>181</v>
      </c>
      <c r="C96" s="4">
        <f t="shared" ca="1" si="66"/>
        <v>181</v>
      </c>
      <c r="D96" s="21">
        <f t="shared" ca="1" si="66"/>
        <v>181</v>
      </c>
      <c r="E96" s="4">
        <f t="shared" ca="1" si="67"/>
        <v>181</v>
      </c>
      <c r="F96" s="4">
        <f t="shared" ca="1" si="67"/>
        <v>181</v>
      </c>
      <c r="G96" s="22">
        <f t="shared" ca="1" si="68"/>
        <v>181</v>
      </c>
      <c r="H96" s="4">
        <f t="shared" ca="1" si="68"/>
        <v>107.70010536311365</v>
      </c>
      <c r="I96" s="97">
        <f t="shared" si="10"/>
        <v>8.28125</v>
      </c>
      <c r="J96" s="22">
        <f t="shared" ca="1" si="11"/>
        <v>120</v>
      </c>
      <c r="K96" s="21">
        <f t="shared" ca="1" si="12"/>
        <v>181</v>
      </c>
      <c r="L96" s="4">
        <f t="shared" ca="1" si="60"/>
        <v>181</v>
      </c>
      <c r="M96" s="21">
        <f t="shared" ca="1" si="14"/>
        <v>181</v>
      </c>
      <c r="N96" s="22" t="e">
        <f t="shared" ca="1" si="15"/>
        <v>#N/A</v>
      </c>
      <c r="O96" s="21" t="e">
        <f t="shared" ca="1" si="16"/>
        <v>#N/A</v>
      </c>
      <c r="P96" s="97">
        <f t="shared" ca="1" si="17"/>
        <v>38.225530147676835</v>
      </c>
      <c r="Q96" t="e">
        <f t="shared" ca="1" si="62"/>
        <v>#N/A</v>
      </c>
      <c r="R96" s="106" t="e">
        <f t="shared" ca="1" si="63"/>
        <v>#N/A</v>
      </c>
      <c r="S96" s="97">
        <f t="shared" ca="1" si="18"/>
        <v>143.77446985232316</v>
      </c>
      <c r="T96" s="34" t="e">
        <f t="shared" ca="1" si="64"/>
        <v>#N/A</v>
      </c>
      <c r="U96" s="59" t="e">
        <f t="shared" ca="1" si="65"/>
        <v>#N/A</v>
      </c>
      <c r="AB96" s="4"/>
      <c r="AC96" s="4"/>
      <c r="AD96" s="4"/>
      <c r="AE96" s="4"/>
      <c r="AL96" s="97" t="e">
        <f t="shared" ca="1" si="23"/>
        <v>#N/A</v>
      </c>
      <c r="AM96" s="91" t="e">
        <f t="shared" ca="1" si="24"/>
        <v>#N/A</v>
      </c>
      <c r="AN96" s="97" t="e">
        <f t="shared" ca="1" si="25"/>
        <v>#N/A</v>
      </c>
      <c r="AO96" s="91" t="e">
        <f t="shared" ca="1" si="26"/>
        <v>#N/A</v>
      </c>
      <c r="AP96" s="97" t="e">
        <f t="shared" ca="1" si="27"/>
        <v>#N/A</v>
      </c>
      <c r="AQ96" s="91" t="e">
        <f t="shared" ca="1" si="28"/>
        <v>#N/A</v>
      </c>
      <c r="AR96" s="30" t="e">
        <f t="shared" ca="1" si="29"/>
        <v>#N/A</v>
      </c>
      <c r="AS96" s="91" t="e">
        <f t="shared" ca="1" si="30"/>
        <v>#N/A</v>
      </c>
      <c r="AT96" s="97">
        <f t="shared" ca="1" si="31"/>
        <v>7.171772875089883</v>
      </c>
      <c r="AU96" s="91">
        <f t="shared" ca="1" si="32"/>
        <v>-4.1406249999999982</v>
      </c>
      <c r="AV96" s="97" t="e">
        <f t="shared" ca="1" si="33"/>
        <v>#N/A</v>
      </c>
      <c r="AW96" s="91" t="e">
        <f t="shared" ca="1" si="34"/>
        <v>#N/A</v>
      </c>
      <c r="AX96" s="97" t="e">
        <f t="shared" ca="1" si="35"/>
        <v>#N/A</v>
      </c>
      <c r="AY96" s="91" t="e">
        <f t="shared" ca="1" si="36"/>
        <v>#N/A</v>
      </c>
      <c r="BD96" s="166">
        <v>53</v>
      </c>
      <c r="BE96" s="30">
        <f t="shared" ca="1" si="37"/>
        <v>1.3230983075333933</v>
      </c>
      <c r="BF96" s="30">
        <f t="shared" ca="1" si="38"/>
        <v>4.1141220155035523</v>
      </c>
      <c r="BG96" s="30">
        <f t="shared" ca="1" si="54"/>
        <v>3.4469670940705437</v>
      </c>
      <c r="BH96" s="17" t="b">
        <f t="shared" ca="1" si="40"/>
        <v>0</v>
      </c>
      <c r="BI96" s="30" t="e">
        <f t="shared" ca="1" si="41"/>
        <v>#N/A</v>
      </c>
      <c r="BJ96" s="91" t="e">
        <f t="shared" ca="1" si="42"/>
        <v>#N/A</v>
      </c>
      <c r="BK96" t="b">
        <f t="shared" ca="1" si="43"/>
        <v>0</v>
      </c>
      <c r="BL96" s="30" t="e">
        <f t="shared" ca="1" si="55"/>
        <v>#N/A</v>
      </c>
      <c r="BM96" s="91" t="e">
        <f t="shared" ca="1" si="56"/>
        <v>#N/A</v>
      </c>
      <c r="BN96" s="17" t="b">
        <f t="shared" ca="1" si="46"/>
        <v>0</v>
      </c>
      <c r="BO96" t="b">
        <f t="shared" ca="1" si="47"/>
        <v>0</v>
      </c>
      <c r="BP96" t="b">
        <f t="shared" ca="1" si="48"/>
        <v>1</v>
      </c>
      <c r="BQ96" t="b">
        <f t="shared" ca="1" si="49"/>
        <v>1</v>
      </c>
      <c r="BR96" s="106" t="b">
        <f t="shared" si="50"/>
        <v>1</v>
      </c>
    </row>
    <row r="97" spans="1:70" ht="15" customHeight="1">
      <c r="A97" s="19">
        <f t="shared" si="61"/>
        <v>8.4375</v>
      </c>
      <c r="B97" s="22">
        <f t="shared" ca="1" si="66"/>
        <v>181</v>
      </c>
      <c r="C97" s="4">
        <f t="shared" ca="1" si="66"/>
        <v>181</v>
      </c>
      <c r="D97" s="21">
        <f t="shared" ca="1" si="66"/>
        <v>181</v>
      </c>
      <c r="E97" s="4">
        <f t="shared" ca="1" si="67"/>
        <v>181</v>
      </c>
      <c r="F97" s="4">
        <f t="shared" ca="1" si="67"/>
        <v>181</v>
      </c>
      <c r="G97" s="22">
        <f t="shared" ca="1" si="68"/>
        <v>181</v>
      </c>
      <c r="H97" s="4">
        <f t="shared" ca="1" si="68"/>
        <v>107.36180118465771</v>
      </c>
      <c r="I97" s="97">
        <f t="shared" si="10"/>
        <v>8.4375</v>
      </c>
      <c r="J97" s="22">
        <f t="shared" ca="1" si="11"/>
        <v>120</v>
      </c>
      <c r="K97" s="21">
        <f t="shared" ca="1" si="12"/>
        <v>181</v>
      </c>
      <c r="L97" s="4">
        <f t="shared" ca="1" si="60"/>
        <v>181</v>
      </c>
      <c r="M97" s="21">
        <f t="shared" ca="1" si="14"/>
        <v>181</v>
      </c>
      <c r="N97" s="22" t="e">
        <f t="shared" ca="1" si="15"/>
        <v>#N/A</v>
      </c>
      <c r="O97" s="21" t="e">
        <f t="shared" ca="1" si="16"/>
        <v>#N/A</v>
      </c>
      <c r="P97" s="97">
        <f t="shared" ca="1" si="17"/>
        <v>38.225530147676835</v>
      </c>
      <c r="Q97" t="e">
        <f t="shared" ca="1" si="62"/>
        <v>#N/A</v>
      </c>
      <c r="R97" s="106" t="e">
        <f t="shared" ca="1" si="63"/>
        <v>#N/A</v>
      </c>
      <c r="S97" s="97">
        <f t="shared" ca="1" si="18"/>
        <v>143.77446985232316</v>
      </c>
      <c r="T97" s="34" t="e">
        <f t="shared" ca="1" si="64"/>
        <v>#N/A</v>
      </c>
      <c r="U97" s="59" t="e">
        <f t="shared" ca="1" si="65"/>
        <v>#N/A</v>
      </c>
      <c r="AB97" s="4"/>
      <c r="AC97" s="4"/>
      <c r="AD97" s="4"/>
      <c r="AE97" s="4"/>
      <c r="AL97" s="97" t="e">
        <f t="shared" ca="1" si="23"/>
        <v>#N/A</v>
      </c>
      <c r="AM97" s="91" t="e">
        <f t="shared" ca="1" si="24"/>
        <v>#N/A</v>
      </c>
      <c r="AN97" s="97" t="e">
        <f t="shared" ca="1" si="25"/>
        <v>#N/A</v>
      </c>
      <c r="AO97" s="91" t="e">
        <f t="shared" ca="1" si="26"/>
        <v>#N/A</v>
      </c>
      <c r="AP97" s="97" t="e">
        <f t="shared" ca="1" si="27"/>
        <v>#N/A</v>
      </c>
      <c r="AQ97" s="91" t="e">
        <f t="shared" ca="1" si="28"/>
        <v>#N/A</v>
      </c>
      <c r="AR97" s="30" t="e">
        <f t="shared" ca="1" si="29"/>
        <v>#N/A</v>
      </c>
      <c r="AS97" s="91" t="e">
        <f t="shared" ca="1" si="30"/>
        <v>#N/A</v>
      </c>
      <c r="AT97" s="97">
        <f t="shared" ca="1" si="31"/>
        <v>7.3070893444312013</v>
      </c>
      <c r="AU97" s="91">
        <f t="shared" ca="1" si="32"/>
        <v>-4.2187499999999982</v>
      </c>
      <c r="AV97" s="97" t="e">
        <f t="shared" ca="1" si="33"/>
        <v>#N/A</v>
      </c>
      <c r="AW97" s="91" t="e">
        <f t="shared" ca="1" si="34"/>
        <v>#N/A</v>
      </c>
      <c r="AX97" s="97" t="e">
        <f t="shared" ca="1" si="35"/>
        <v>#N/A</v>
      </c>
      <c r="AY97" s="91" t="e">
        <f t="shared" ca="1" si="36"/>
        <v>#N/A</v>
      </c>
      <c r="BD97" s="166">
        <v>54</v>
      </c>
      <c r="BE97" s="30">
        <f t="shared" ca="1" si="37"/>
        <v>1.3546791714747513</v>
      </c>
      <c r="BF97" s="30">
        <f t="shared" ca="1" si="38"/>
        <v>4.0867832549168508</v>
      </c>
      <c r="BG97" s="30">
        <f t="shared" ca="1" si="54"/>
        <v>3.424061646011415</v>
      </c>
      <c r="BH97" s="17" t="b">
        <f t="shared" ca="1" si="40"/>
        <v>0</v>
      </c>
      <c r="BI97" s="30" t="e">
        <f t="shared" ca="1" si="41"/>
        <v>#N/A</v>
      </c>
      <c r="BJ97" s="91" t="e">
        <f t="shared" ca="1" si="42"/>
        <v>#N/A</v>
      </c>
      <c r="BK97" t="b">
        <f t="shared" ca="1" si="43"/>
        <v>0</v>
      </c>
      <c r="BL97" s="30" t="e">
        <f t="shared" ca="1" si="55"/>
        <v>#N/A</v>
      </c>
      <c r="BM97" s="91" t="e">
        <f t="shared" ca="1" si="56"/>
        <v>#N/A</v>
      </c>
      <c r="BN97" s="17" t="b">
        <f t="shared" ca="1" si="46"/>
        <v>0</v>
      </c>
      <c r="BO97" t="b">
        <f t="shared" ca="1" si="47"/>
        <v>0</v>
      </c>
      <c r="BP97" t="b">
        <f t="shared" ca="1" si="48"/>
        <v>1</v>
      </c>
      <c r="BQ97" t="b">
        <f t="shared" ca="1" si="49"/>
        <v>1</v>
      </c>
      <c r="BR97" s="106" t="b">
        <f t="shared" si="50"/>
        <v>1</v>
      </c>
    </row>
    <row r="98" spans="1:70" ht="15" customHeight="1">
      <c r="A98" s="19">
        <f t="shared" si="61"/>
        <v>8.59375</v>
      </c>
      <c r="B98" s="22">
        <f t="shared" ca="1" si="66"/>
        <v>181</v>
      </c>
      <c r="C98" s="4">
        <f t="shared" ca="1" si="66"/>
        <v>181</v>
      </c>
      <c r="D98" s="21">
        <f t="shared" ca="1" si="66"/>
        <v>181</v>
      </c>
      <c r="E98" s="4">
        <f t="shared" ca="1" si="67"/>
        <v>181</v>
      </c>
      <c r="F98" s="4">
        <f t="shared" ca="1" si="67"/>
        <v>181</v>
      </c>
      <c r="G98" s="22">
        <f t="shared" ca="1" si="68"/>
        <v>181</v>
      </c>
      <c r="H98" s="4">
        <f t="shared" ca="1" si="68"/>
        <v>107.03638894286027</v>
      </c>
      <c r="I98" s="97">
        <f t="shared" si="10"/>
        <v>8.59375</v>
      </c>
      <c r="J98" s="22">
        <f t="shared" ca="1" si="11"/>
        <v>120</v>
      </c>
      <c r="K98" s="21">
        <f t="shared" ca="1" si="12"/>
        <v>181</v>
      </c>
      <c r="L98" s="4">
        <f t="shared" ca="1" si="60"/>
        <v>181</v>
      </c>
      <c r="M98" s="21">
        <f t="shared" ca="1" si="14"/>
        <v>181</v>
      </c>
      <c r="N98" s="22" t="e">
        <f t="shared" ca="1" si="15"/>
        <v>#N/A</v>
      </c>
      <c r="O98" s="21" t="e">
        <f t="shared" ca="1" si="16"/>
        <v>#N/A</v>
      </c>
      <c r="P98" s="97">
        <f t="shared" ca="1" si="17"/>
        <v>38.225530147676835</v>
      </c>
      <c r="Q98" t="e">
        <f t="shared" ca="1" si="62"/>
        <v>#N/A</v>
      </c>
      <c r="R98" s="106" t="e">
        <f t="shared" ca="1" si="63"/>
        <v>#N/A</v>
      </c>
      <c r="S98" s="97">
        <f t="shared" ca="1" si="18"/>
        <v>143.77446985232316</v>
      </c>
      <c r="T98" s="34" t="e">
        <f t="shared" ca="1" si="64"/>
        <v>#N/A</v>
      </c>
      <c r="U98" s="59" t="e">
        <f t="shared" ca="1" si="65"/>
        <v>#N/A</v>
      </c>
      <c r="AB98" s="4"/>
      <c r="AC98" s="4"/>
      <c r="AD98" s="4"/>
      <c r="AE98" s="4"/>
      <c r="AL98" s="97" t="e">
        <f t="shared" ca="1" si="23"/>
        <v>#N/A</v>
      </c>
      <c r="AM98" s="91" t="e">
        <f t="shared" ca="1" si="24"/>
        <v>#N/A</v>
      </c>
      <c r="AN98" s="97" t="e">
        <f t="shared" ca="1" si="25"/>
        <v>#N/A</v>
      </c>
      <c r="AO98" s="91" t="e">
        <f t="shared" ca="1" si="26"/>
        <v>#N/A</v>
      </c>
      <c r="AP98" s="97" t="e">
        <f t="shared" ca="1" si="27"/>
        <v>#N/A</v>
      </c>
      <c r="AQ98" s="91" t="e">
        <f t="shared" ca="1" si="28"/>
        <v>#N/A</v>
      </c>
      <c r="AR98" s="30" t="e">
        <f t="shared" ca="1" si="29"/>
        <v>#N/A</v>
      </c>
      <c r="AS98" s="91" t="e">
        <f t="shared" ca="1" si="30"/>
        <v>#N/A</v>
      </c>
      <c r="AT98" s="97">
        <f t="shared" ca="1" si="31"/>
        <v>7.4424058137725204</v>
      </c>
      <c r="AU98" s="91">
        <f t="shared" ca="1" si="32"/>
        <v>-4.2968749999999982</v>
      </c>
      <c r="AV98" s="97" t="e">
        <f t="shared" ca="1" si="33"/>
        <v>#N/A</v>
      </c>
      <c r="AW98" s="91" t="e">
        <f t="shared" ca="1" si="34"/>
        <v>#N/A</v>
      </c>
      <c r="AX98" s="97" t="e">
        <f t="shared" ca="1" si="35"/>
        <v>#N/A</v>
      </c>
      <c r="AY98" s="91" t="e">
        <f t="shared" ca="1" si="36"/>
        <v>#N/A</v>
      </c>
      <c r="BD98" s="166">
        <v>55</v>
      </c>
      <c r="BE98" s="30">
        <f t="shared" ca="1" si="37"/>
        <v>1.3882377101232757</v>
      </c>
      <c r="BF98" s="30">
        <f t="shared" ca="1" si="38"/>
        <v>4.0590956026286396</v>
      </c>
      <c r="BG98" s="30">
        <f t="shared" ca="1" si="54"/>
        <v>3.4008638832834546</v>
      </c>
      <c r="BH98" s="17" t="b">
        <f t="shared" ca="1" si="40"/>
        <v>0</v>
      </c>
      <c r="BI98" s="30" t="e">
        <f t="shared" ca="1" si="41"/>
        <v>#N/A</v>
      </c>
      <c r="BJ98" s="91" t="e">
        <f t="shared" ca="1" si="42"/>
        <v>#N/A</v>
      </c>
      <c r="BK98" t="b">
        <f t="shared" ca="1" si="43"/>
        <v>0</v>
      </c>
      <c r="BL98" s="30" t="e">
        <f t="shared" ca="1" si="55"/>
        <v>#N/A</v>
      </c>
      <c r="BM98" s="91" t="e">
        <f t="shared" ca="1" si="56"/>
        <v>#N/A</v>
      </c>
      <c r="BN98" s="17" t="b">
        <f t="shared" ca="1" si="46"/>
        <v>0</v>
      </c>
      <c r="BO98" t="b">
        <f t="shared" ca="1" si="47"/>
        <v>0</v>
      </c>
      <c r="BP98" t="b">
        <f t="shared" ca="1" si="48"/>
        <v>1</v>
      </c>
      <c r="BQ98" t="b">
        <f t="shared" ca="1" si="49"/>
        <v>1</v>
      </c>
      <c r="BR98" s="106" t="b">
        <f t="shared" si="50"/>
        <v>1</v>
      </c>
    </row>
    <row r="99" spans="1:70" ht="15" customHeight="1">
      <c r="A99" s="19">
        <f t="shared" si="61"/>
        <v>8.75</v>
      </c>
      <c r="B99" s="22">
        <f t="shared" ca="1" si="66"/>
        <v>181</v>
      </c>
      <c r="C99" s="4">
        <f t="shared" ca="1" si="66"/>
        <v>181</v>
      </c>
      <c r="D99" s="21">
        <f t="shared" ca="1" si="66"/>
        <v>181</v>
      </c>
      <c r="E99" s="4">
        <f t="shared" ca="1" si="67"/>
        <v>181</v>
      </c>
      <c r="F99" s="4">
        <f t="shared" ca="1" si="67"/>
        <v>181</v>
      </c>
      <c r="G99" s="22">
        <f t="shared" ca="1" si="68"/>
        <v>181</v>
      </c>
      <c r="H99" s="4">
        <f t="shared" ca="1" si="68"/>
        <v>106.72313414607052</v>
      </c>
      <c r="I99" s="97">
        <f t="shared" si="10"/>
        <v>8.75</v>
      </c>
      <c r="J99" s="22">
        <f t="shared" ca="1" si="11"/>
        <v>120</v>
      </c>
      <c r="K99" s="21">
        <f t="shared" ca="1" si="12"/>
        <v>181</v>
      </c>
      <c r="L99" s="4">
        <f t="shared" ca="1" si="60"/>
        <v>181</v>
      </c>
      <c r="M99" s="21">
        <f t="shared" ca="1" si="14"/>
        <v>181</v>
      </c>
      <c r="N99" s="22" t="e">
        <f t="shared" ca="1" si="15"/>
        <v>#N/A</v>
      </c>
      <c r="O99" s="21" t="e">
        <f t="shared" ca="1" si="16"/>
        <v>#N/A</v>
      </c>
      <c r="P99" s="97">
        <f t="shared" ca="1" si="17"/>
        <v>38.225530147676835</v>
      </c>
      <c r="Q99" t="e">
        <f t="shared" ca="1" si="62"/>
        <v>#N/A</v>
      </c>
      <c r="R99" s="106" t="e">
        <f t="shared" ca="1" si="63"/>
        <v>#N/A</v>
      </c>
      <c r="S99" s="97">
        <f t="shared" ca="1" si="18"/>
        <v>143.77446985232316</v>
      </c>
      <c r="T99" s="34" t="e">
        <f t="shared" ca="1" si="64"/>
        <v>#N/A</v>
      </c>
      <c r="U99" s="59" t="e">
        <f t="shared" ca="1" si="65"/>
        <v>#N/A</v>
      </c>
      <c r="AB99" s="4"/>
      <c r="AC99" s="4"/>
      <c r="AD99" s="4"/>
      <c r="AE99" s="4"/>
      <c r="AL99" s="97" t="e">
        <f t="shared" ca="1" si="23"/>
        <v>#N/A</v>
      </c>
      <c r="AM99" s="91" t="e">
        <f t="shared" ca="1" si="24"/>
        <v>#N/A</v>
      </c>
      <c r="AN99" s="97" t="e">
        <f t="shared" ca="1" si="25"/>
        <v>#N/A</v>
      </c>
      <c r="AO99" s="91" t="e">
        <f t="shared" ca="1" si="26"/>
        <v>#N/A</v>
      </c>
      <c r="AP99" s="97" t="e">
        <f t="shared" ca="1" si="27"/>
        <v>#N/A</v>
      </c>
      <c r="AQ99" s="91" t="e">
        <f t="shared" ca="1" si="28"/>
        <v>#N/A</v>
      </c>
      <c r="AR99" s="30" t="e">
        <f t="shared" ca="1" si="29"/>
        <v>#N/A</v>
      </c>
      <c r="AS99" s="91" t="e">
        <f t="shared" ca="1" si="30"/>
        <v>#N/A</v>
      </c>
      <c r="AT99" s="97">
        <f t="shared" ca="1" si="31"/>
        <v>7.5777222831138387</v>
      </c>
      <c r="AU99" s="91">
        <f t="shared" ca="1" si="32"/>
        <v>-4.3749999999999982</v>
      </c>
      <c r="AV99" s="97" t="e">
        <f t="shared" ca="1" si="33"/>
        <v>#N/A</v>
      </c>
      <c r="AW99" s="91" t="e">
        <f t="shared" ca="1" si="34"/>
        <v>#N/A</v>
      </c>
      <c r="AX99" s="97" t="e">
        <f t="shared" ca="1" si="35"/>
        <v>#N/A</v>
      </c>
      <c r="AY99" s="91" t="e">
        <f t="shared" ca="1" si="36"/>
        <v>#N/A</v>
      </c>
      <c r="BD99" s="166">
        <v>56</v>
      </c>
      <c r="BE99" s="30">
        <f t="shared" ca="1" si="37"/>
        <v>1.4239458935163332</v>
      </c>
      <c r="BF99" s="30">
        <f t="shared" ca="1" si="38"/>
        <v>4.0310674925660237</v>
      </c>
      <c r="BG99" s="30">
        <f t="shared" ca="1" si="54"/>
        <v>3.3773808721499119</v>
      </c>
      <c r="BH99" s="17" t="b">
        <f t="shared" ca="1" si="40"/>
        <v>0</v>
      </c>
      <c r="BI99" s="30" t="e">
        <f t="shared" ca="1" si="41"/>
        <v>#N/A</v>
      </c>
      <c r="BJ99" s="91" t="e">
        <f t="shared" ca="1" si="42"/>
        <v>#N/A</v>
      </c>
      <c r="BK99" t="b">
        <f t="shared" ca="1" si="43"/>
        <v>0</v>
      </c>
      <c r="BL99" s="30" t="e">
        <f t="shared" ca="1" si="55"/>
        <v>#N/A</v>
      </c>
      <c r="BM99" s="91" t="e">
        <f t="shared" ca="1" si="56"/>
        <v>#N/A</v>
      </c>
      <c r="BN99" s="17" t="b">
        <f t="shared" ca="1" si="46"/>
        <v>0</v>
      </c>
      <c r="BO99" t="b">
        <f t="shared" ca="1" si="47"/>
        <v>0</v>
      </c>
      <c r="BP99" t="b">
        <f t="shared" ca="1" si="48"/>
        <v>1</v>
      </c>
      <c r="BQ99" t="b">
        <f t="shared" ca="1" si="49"/>
        <v>1</v>
      </c>
      <c r="BR99" s="106" t="b">
        <f t="shared" si="50"/>
        <v>1</v>
      </c>
    </row>
    <row r="100" spans="1:70" ht="15" customHeight="1">
      <c r="A100" s="19">
        <f t="shared" si="61"/>
        <v>8.90625</v>
      </c>
      <c r="B100" s="22">
        <f t="shared" ca="1" si="66"/>
        <v>181</v>
      </c>
      <c r="C100" s="4">
        <f t="shared" ca="1" si="66"/>
        <v>181</v>
      </c>
      <c r="D100" s="21">
        <f t="shared" ca="1" si="66"/>
        <v>181</v>
      </c>
      <c r="E100" s="4">
        <f t="shared" ca="1" si="67"/>
        <v>181</v>
      </c>
      <c r="F100" s="4">
        <f t="shared" ca="1" si="67"/>
        <v>181</v>
      </c>
      <c r="G100" s="22">
        <f t="shared" ca="1" si="68"/>
        <v>181</v>
      </c>
      <c r="H100" s="4">
        <f t="shared" ca="1" si="68"/>
        <v>106.42135789568459</v>
      </c>
      <c r="I100" s="97">
        <f t="shared" si="10"/>
        <v>8.90625</v>
      </c>
      <c r="J100" s="22">
        <f t="shared" ca="1" si="11"/>
        <v>120</v>
      </c>
      <c r="K100" s="21">
        <f t="shared" ca="1" si="12"/>
        <v>181</v>
      </c>
      <c r="L100" s="4">
        <f t="shared" ca="1" si="60"/>
        <v>181</v>
      </c>
      <c r="M100" s="21">
        <f t="shared" ca="1" si="14"/>
        <v>181</v>
      </c>
      <c r="N100" s="22" t="e">
        <f t="shared" ca="1" si="15"/>
        <v>#N/A</v>
      </c>
      <c r="O100" s="21" t="e">
        <f t="shared" ca="1" si="16"/>
        <v>#N/A</v>
      </c>
      <c r="P100" s="97">
        <f t="shared" ca="1" si="17"/>
        <v>38.225530147676835</v>
      </c>
      <c r="Q100" t="e">
        <f t="shared" ca="1" si="62"/>
        <v>#N/A</v>
      </c>
      <c r="R100" s="106" t="e">
        <f t="shared" ca="1" si="63"/>
        <v>#N/A</v>
      </c>
      <c r="S100" s="97">
        <f t="shared" ca="1" si="18"/>
        <v>143.77446985232316</v>
      </c>
      <c r="T100" s="34" t="e">
        <f t="shared" ca="1" si="64"/>
        <v>#N/A</v>
      </c>
      <c r="U100" s="59" t="e">
        <f t="shared" ca="1" si="65"/>
        <v>#N/A</v>
      </c>
      <c r="AB100" s="4"/>
      <c r="AC100" s="4"/>
      <c r="AD100" s="4"/>
      <c r="AE100" s="4"/>
      <c r="AL100" s="97" t="e">
        <f t="shared" ca="1" si="23"/>
        <v>#N/A</v>
      </c>
      <c r="AM100" s="91" t="e">
        <f t="shared" ca="1" si="24"/>
        <v>#N/A</v>
      </c>
      <c r="AN100" s="97" t="e">
        <f t="shared" ca="1" si="25"/>
        <v>#N/A</v>
      </c>
      <c r="AO100" s="91" t="e">
        <f t="shared" ca="1" si="26"/>
        <v>#N/A</v>
      </c>
      <c r="AP100" s="97" t="e">
        <f t="shared" ca="1" si="27"/>
        <v>#N/A</v>
      </c>
      <c r="AQ100" s="91" t="e">
        <f t="shared" ca="1" si="28"/>
        <v>#N/A</v>
      </c>
      <c r="AR100" s="30" t="e">
        <f t="shared" ca="1" si="29"/>
        <v>#N/A</v>
      </c>
      <c r="AS100" s="91" t="e">
        <f t="shared" ca="1" si="30"/>
        <v>#N/A</v>
      </c>
      <c r="AT100" s="97">
        <f t="shared" ca="1" si="31"/>
        <v>7.7130387524551569</v>
      </c>
      <c r="AU100" s="91">
        <f t="shared" ca="1" si="32"/>
        <v>-4.4531249999999982</v>
      </c>
      <c r="AV100" s="97" t="e">
        <f t="shared" ca="1" si="33"/>
        <v>#N/A</v>
      </c>
      <c r="AW100" s="91" t="e">
        <f t="shared" ca="1" si="34"/>
        <v>#N/A</v>
      </c>
      <c r="AX100" s="97" t="e">
        <f t="shared" ca="1" si="35"/>
        <v>#N/A</v>
      </c>
      <c r="AY100" s="91" t="e">
        <f t="shared" ca="1" si="36"/>
        <v>#N/A</v>
      </c>
      <c r="BD100" s="166">
        <v>57</v>
      </c>
      <c r="BE100" s="30">
        <f t="shared" ca="1" si="37"/>
        <v>1.4619966388539809</v>
      </c>
      <c r="BF100" s="30">
        <f t="shared" ca="1" si="38"/>
        <v>4.0027074623628414</v>
      </c>
      <c r="BG100" s="30">
        <f t="shared" ca="1" si="54"/>
        <v>3.3536197657634621</v>
      </c>
      <c r="BH100" s="17" t="b">
        <f t="shared" ca="1" si="40"/>
        <v>0</v>
      </c>
      <c r="BI100" s="30" t="e">
        <f t="shared" ca="1" si="41"/>
        <v>#N/A</v>
      </c>
      <c r="BJ100" s="91" t="e">
        <f t="shared" ca="1" si="42"/>
        <v>#N/A</v>
      </c>
      <c r="BK100" t="b">
        <f t="shared" ca="1" si="43"/>
        <v>0</v>
      </c>
      <c r="BL100" s="30" t="e">
        <f t="shared" ca="1" si="55"/>
        <v>#N/A</v>
      </c>
      <c r="BM100" s="91" t="e">
        <f t="shared" ca="1" si="56"/>
        <v>#N/A</v>
      </c>
      <c r="BN100" s="17" t="b">
        <f t="shared" ca="1" si="46"/>
        <v>0</v>
      </c>
      <c r="BO100" t="b">
        <f t="shared" ca="1" si="47"/>
        <v>0</v>
      </c>
      <c r="BP100" t="b">
        <f t="shared" ca="1" si="48"/>
        <v>1</v>
      </c>
      <c r="BQ100" t="b">
        <f t="shared" ca="1" si="49"/>
        <v>1</v>
      </c>
      <c r="BR100" s="106" t="b">
        <f t="shared" si="50"/>
        <v>1</v>
      </c>
    </row>
    <row r="101" spans="1:70" ht="15" customHeight="1">
      <c r="A101" s="19">
        <f t="shared" si="61"/>
        <v>9.0625</v>
      </c>
      <c r="B101" s="22">
        <f t="shared" ca="1" si="66"/>
        <v>181</v>
      </c>
      <c r="C101" s="4">
        <f t="shared" ca="1" si="66"/>
        <v>181</v>
      </c>
      <c r="D101" s="21">
        <f t="shared" ca="1" si="66"/>
        <v>181</v>
      </c>
      <c r="E101" s="4">
        <f t="shared" ca="1" si="67"/>
        <v>181</v>
      </c>
      <c r="F101" s="4">
        <f t="shared" ca="1" si="67"/>
        <v>181</v>
      </c>
      <c r="G101" s="22">
        <f t="shared" ca="1" si="68"/>
        <v>181</v>
      </c>
      <c r="H101" s="4">
        <f t="shared" ca="1" si="68"/>
        <v>106.1304316478184</v>
      </c>
      <c r="I101" s="97">
        <f t="shared" si="10"/>
        <v>9.0625</v>
      </c>
      <c r="J101" s="22">
        <f t="shared" ca="1" si="11"/>
        <v>120</v>
      </c>
      <c r="K101" s="21">
        <f t="shared" ca="1" si="12"/>
        <v>181</v>
      </c>
      <c r="L101" s="4">
        <f t="shared" ca="1" si="60"/>
        <v>181</v>
      </c>
      <c r="M101" s="21">
        <f t="shared" ca="1" si="14"/>
        <v>181</v>
      </c>
      <c r="N101" s="22" t="e">
        <f t="shared" ca="1" si="15"/>
        <v>#N/A</v>
      </c>
      <c r="O101" s="21" t="e">
        <f t="shared" ca="1" si="16"/>
        <v>#N/A</v>
      </c>
      <c r="P101" s="97">
        <f t="shared" ca="1" si="17"/>
        <v>38.225530147676835</v>
      </c>
      <c r="Q101" t="e">
        <f t="shared" ca="1" si="62"/>
        <v>#N/A</v>
      </c>
      <c r="R101" s="106" t="e">
        <f t="shared" ca="1" si="63"/>
        <v>#N/A</v>
      </c>
      <c r="S101" s="97">
        <f t="shared" ca="1" si="18"/>
        <v>143.77446985232316</v>
      </c>
      <c r="T101" s="34" t="e">
        <f t="shared" ca="1" si="64"/>
        <v>#N/A</v>
      </c>
      <c r="U101" s="59" t="e">
        <f t="shared" ca="1" si="65"/>
        <v>#N/A</v>
      </c>
      <c r="AB101" s="4"/>
      <c r="AC101" s="4"/>
      <c r="AD101" s="4"/>
      <c r="AE101" s="4"/>
      <c r="AL101" s="97" t="e">
        <f t="shared" ca="1" si="23"/>
        <v>#N/A</v>
      </c>
      <c r="AM101" s="91" t="e">
        <f t="shared" ca="1" si="24"/>
        <v>#N/A</v>
      </c>
      <c r="AN101" s="97" t="e">
        <f t="shared" ca="1" si="25"/>
        <v>#N/A</v>
      </c>
      <c r="AO101" s="91" t="e">
        <f t="shared" ca="1" si="26"/>
        <v>#N/A</v>
      </c>
      <c r="AP101" s="97" t="e">
        <f t="shared" ca="1" si="27"/>
        <v>#N/A</v>
      </c>
      <c r="AQ101" s="91" t="e">
        <f t="shared" ca="1" si="28"/>
        <v>#N/A</v>
      </c>
      <c r="AR101" s="30" t="e">
        <f t="shared" ca="1" si="29"/>
        <v>#N/A</v>
      </c>
      <c r="AS101" s="91" t="e">
        <f t="shared" ca="1" si="30"/>
        <v>#N/A</v>
      </c>
      <c r="AT101" s="97">
        <f t="shared" ca="1" si="31"/>
        <v>7.848355221796476</v>
      </c>
      <c r="AU101" s="91">
        <f t="shared" ca="1" si="32"/>
        <v>-4.5312499999999982</v>
      </c>
      <c r="AV101" s="97" t="e">
        <f t="shared" ca="1" si="33"/>
        <v>#N/A</v>
      </c>
      <c r="AW101" s="91" t="e">
        <f t="shared" ca="1" si="34"/>
        <v>#N/A</v>
      </c>
      <c r="AX101" s="97" t="e">
        <f t="shared" ca="1" si="35"/>
        <v>#N/A</v>
      </c>
      <c r="AY101" s="91" t="e">
        <f t="shared" ca="1" si="36"/>
        <v>#N/A</v>
      </c>
      <c r="BD101" s="166">
        <v>58</v>
      </c>
      <c r="BE101" s="30">
        <f t="shared" ca="1" si="37"/>
        <v>1.5026070805952618</v>
      </c>
      <c r="BF101" s="30">
        <f t="shared" ca="1" si="38"/>
        <v>3.9740241507590239</v>
      </c>
      <c r="BG101" s="30">
        <f t="shared" ca="1" si="54"/>
        <v>3.3295878019872904</v>
      </c>
      <c r="BH101" s="17" t="b">
        <f t="shared" ca="1" si="40"/>
        <v>0</v>
      </c>
      <c r="BI101" s="30" t="e">
        <f t="shared" ca="1" si="41"/>
        <v>#N/A</v>
      </c>
      <c r="BJ101" s="91" t="e">
        <f t="shared" ca="1" si="42"/>
        <v>#N/A</v>
      </c>
      <c r="BK101" t="b">
        <f t="shared" ca="1" si="43"/>
        <v>0</v>
      </c>
      <c r="BL101" s="30" t="e">
        <f t="shared" ca="1" si="55"/>
        <v>#N/A</v>
      </c>
      <c r="BM101" s="91" t="e">
        <f t="shared" ca="1" si="56"/>
        <v>#N/A</v>
      </c>
      <c r="BN101" s="17" t="b">
        <f t="shared" ca="1" si="46"/>
        <v>0</v>
      </c>
      <c r="BO101" t="b">
        <f t="shared" ca="1" si="47"/>
        <v>0</v>
      </c>
      <c r="BP101" t="b">
        <f t="shared" ca="1" si="48"/>
        <v>1</v>
      </c>
      <c r="BQ101" t="b">
        <f t="shared" ca="1" si="49"/>
        <v>1</v>
      </c>
      <c r="BR101" s="106" t="b">
        <f t="shared" si="50"/>
        <v>1</v>
      </c>
    </row>
    <row r="102" spans="1:70" ht="15" customHeight="1">
      <c r="A102" s="19">
        <f t="shared" si="61"/>
        <v>9.21875</v>
      </c>
      <c r="B102" s="22">
        <f t="shared" ref="B102:D121" ca="1" si="69">IFERROR(DEGREES(ACOS(3*$C$9*($C$9-$C$17/B$42)/($C$17/B$42*$A102))),IF($C$9-$C$17/B$42&lt;=0,181,-1))</f>
        <v>181</v>
      </c>
      <c r="C102" s="4">
        <f t="shared" ca="1" si="69"/>
        <v>181</v>
      </c>
      <c r="D102" s="21">
        <f t="shared" ca="1" si="69"/>
        <v>181</v>
      </c>
      <c r="E102" s="4">
        <f t="shared" ref="E102:F121" ca="1" si="70">IFERROR(DEGREES(ACOS(3*$C$9*($C$9-$D$17/E$42)/($D$17/E$42*$A102))),IF($C$9-$D$17/E$42&lt;=0,181,-1))</f>
        <v>181</v>
      </c>
      <c r="F102" s="4">
        <f t="shared" ca="1" si="70"/>
        <v>181</v>
      </c>
      <c r="G102" s="22">
        <f t="shared" ref="G102:H121" ca="1" si="71">IFERROR(DEGREES(ACOS(3*$C$9*($C$9-$E$17/G$42)/($E$17/G$42*$A102))),IF($C$9-$E$17/G$42&lt;=0,181,-1))</f>
        <v>181</v>
      </c>
      <c r="H102" s="4">
        <f t="shared" ca="1" si="71"/>
        <v>105.84977256453583</v>
      </c>
      <c r="I102" s="97">
        <f t="shared" si="10"/>
        <v>9.21875</v>
      </c>
      <c r="J102" s="22">
        <f t="shared" ca="1" si="11"/>
        <v>120</v>
      </c>
      <c r="K102" s="21">
        <f t="shared" ca="1" si="12"/>
        <v>181</v>
      </c>
      <c r="L102" s="4">
        <f t="shared" ca="1" si="60"/>
        <v>181</v>
      </c>
      <c r="M102" s="21">
        <f t="shared" ca="1" si="14"/>
        <v>181</v>
      </c>
      <c r="N102" s="22" t="e">
        <f t="shared" ca="1" si="15"/>
        <v>#N/A</v>
      </c>
      <c r="O102" s="21" t="e">
        <f t="shared" ca="1" si="16"/>
        <v>#N/A</v>
      </c>
      <c r="P102" s="97">
        <f t="shared" ca="1" si="17"/>
        <v>38.225530147676835</v>
      </c>
      <c r="Q102" t="e">
        <f t="shared" ca="1" si="62"/>
        <v>#N/A</v>
      </c>
      <c r="R102" s="106" t="e">
        <f t="shared" ca="1" si="63"/>
        <v>#N/A</v>
      </c>
      <c r="S102" s="97">
        <f t="shared" ca="1" si="18"/>
        <v>143.77446985232316</v>
      </c>
      <c r="T102" s="34" t="e">
        <f t="shared" ca="1" si="64"/>
        <v>#N/A</v>
      </c>
      <c r="U102" s="59" t="e">
        <f t="shared" ca="1" si="65"/>
        <v>#N/A</v>
      </c>
      <c r="AB102" s="4"/>
      <c r="AC102" s="4"/>
      <c r="AD102" s="4"/>
      <c r="AE102" s="4"/>
      <c r="AL102" s="97" t="e">
        <f t="shared" ca="1" si="23"/>
        <v>#N/A</v>
      </c>
      <c r="AM102" s="91" t="e">
        <f t="shared" ca="1" si="24"/>
        <v>#N/A</v>
      </c>
      <c r="AN102" s="97" t="e">
        <f t="shared" ca="1" si="25"/>
        <v>#N/A</v>
      </c>
      <c r="AO102" s="91" t="e">
        <f t="shared" ca="1" si="26"/>
        <v>#N/A</v>
      </c>
      <c r="AP102" s="97" t="e">
        <f t="shared" ca="1" si="27"/>
        <v>#N/A</v>
      </c>
      <c r="AQ102" s="91" t="e">
        <f t="shared" ca="1" si="28"/>
        <v>#N/A</v>
      </c>
      <c r="AR102" s="30" t="e">
        <f t="shared" ca="1" si="29"/>
        <v>#N/A</v>
      </c>
      <c r="AS102" s="91" t="e">
        <f t="shared" ca="1" si="30"/>
        <v>#N/A</v>
      </c>
      <c r="AT102" s="97">
        <f t="shared" ca="1" si="31"/>
        <v>7.9836716911377943</v>
      </c>
      <c r="AU102" s="91">
        <f t="shared" ca="1" si="32"/>
        <v>-4.6093749999999982</v>
      </c>
      <c r="AV102" s="97" t="e">
        <f t="shared" ca="1" si="33"/>
        <v>#N/A</v>
      </c>
      <c r="AW102" s="91" t="e">
        <f t="shared" ca="1" si="34"/>
        <v>#N/A</v>
      </c>
      <c r="AX102" s="97" t="e">
        <f t="shared" ca="1" si="35"/>
        <v>#N/A</v>
      </c>
      <c r="AY102" s="91" t="e">
        <f t="shared" ca="1" si="36"/>
        <v>#N/A</v>
      </c>
      <c r="BD102" s="166">
        <v>59</v>
      </c>
      <c r="BE102" s="30">
        <f t="shared" ca="1" si="37"/>
        <v>1.546022473619457</v>
      </c>
      <c r="BF102" s="30">
        <f t="shared" ca="1" si="38"/>
        <v>3.9450262949691459</v>
      </c>
      <c r="BG102" s="30">
        <f t="shared" ca="1" si="54"/>
        <v>3.3052923011903657</v>
      </c>
      <c r="BH102" s="17" t="b">
        <f t="shared" ca="1" si="40"/>
        <v>0</v>
      </c>
      <c r="BI102" s="30" t="e">
        <f t="shared" ca="1" si="41"/>
        <v>#N/A</v>
      </c>
      <c r="BJ102" s="91" t="e">
        <f t="shared" ca="1" si="42"/>
        <v>#N/A</v>
      </c>
      <c r="BK102" t="b">
        <f t="shared" ca="1" si="43"/>
        <v>0</v>
      </c>
      <c r="BL102" s="30" t="e">
        <f t="shared" ca="1" si="55"/>
        <v>#N/A</v>
      </c>
      <c r="BM102" s="91" t="e">
        <f t="shared" ca="1" si="56"/>
        <v>#N/A</v>
      </c>
      <c r="BN102" s="17" t="b">
        <f t="shared" ca="1" si="46"/>
        <v>0</v>
      </c>
      <c r="BO102" t="b">
        <f t="shared" ca="1" si="47"/>
        <v>0</v>
      </c>
      <c r="BP102" t="b">
        <f t="shared" ca="1" si="48"/>
        <v>1</v>
      </c>
      <c r="BQ102" t="b">
        <f t="shared" ca="1" si="49"/>
        <v>1</v>
      </c>
      <c r="BR102" s="106" t="b">
        <f t="shared" si="50"/>
        <v>1</v>
      </c>
    </row>
    <row r="103" spans="1:70" ht="15" customHeight="1">
      <c r="A103" s="19">
        <f t="shared" si="61"/>
        <v>9.375</v>
      </c>
      <c r="B103" s="22">
        <f t="shared" ca="1" si="69"/>
        <v>181</v>
      </c>
      <c r="C103" s="4">
        <f t="shared" ca="1" si="69"/>
        <v>181</v>
      </c>
      <c r="D103" s="21">
        <f t="shared" ca="1" si="69"/>
        <v>181</v>
      </c>
      <c r="E103" s="4">
        <f t="shared" ca="1" si="70"/>
        <v>181</v>
      </c>
      <c r="F103" s="4">
        <f t="shared" ca="1" si="70"/>
        <v>181</v>
      </c>
      <c r="G103" s="22">
        <f t="shared" ca="1" si="71"/>
        <v>181</v>
      </c>
      <c r="H103" s="4">
        <f t="shared" ca="1" si="71"/>
        <v>105.57883937763266</v>
      </c>
      <c r="I103" s="97">
        <f t="shared" si="10"/>
        <v>9.375</v>
      </c>
      <c r="J103" s="22">
        <f t="shared" ca="1" si="11"/>
        <v>120</v>
      </c>
      <c r="K103" s="21">
        <f t="shared" ca="1" si="12"/>
        <v>181</v>
      </c>
      <c r="L103" s="4">
        <f t="shared" ca="1" si="60"/>
        <v>181</v>
      </c>
      <c r="M103" s="21">
        <f t="shared" ca="1" si="14"/>
        <v>181</v>
      </c>
      <c r="N103" s="22" t="e">
        <f t="shared" ca="1" si="15"/>
        <v>#N/A</v>
      </c>
      <c r="O103" s="21" t="e">
        <f t="shared" ca="1" si="16"/>
        <v>#N/A</v>
      </c>
      <c r="P103" s="97">
        <f t="shared" ca="1" si="17"/>
        <v>38.225530147676835</v>
      </c>
      <c r="Q103" t="e">
        <f t="shared" ca="1" si="62"/>
        <v>#N/A</v>
      </c>
      <c r="R103" s="106" t="e">
        <f t="shared" ca="1" si="63"/>
        <v>#N/A</v>
      </c>
      <c r="S103" s="97">
        <f t="shared" ca="1" si="18"/>
        <v>143.77446985232316</v>
      </c>
      <c r="T103" s="34" t="e">
        <f t="shared" ca="1" si="64"/>
        <v>#N/A</v>
      </c>
      <c r="U103" s="59" t="e">
        <f t="shared" ca="1" si="65"/>
        <v>#N/A</v>
      </c>
      <c r="AB103" s="4"/>
      <c r="AC103" s="4"/>
      <c r="AD103" s="4"/>
      <c r="AE103" s="4"/>
      <c r="AL103" s="97" t="e">
        <f t="shared" ca="1" si="23"/>
        <v>#N/A</v>
      </c>
      <c r="AM103" s="91" t="e">
        <f t="shared" ca="1" si="24"/>
        <v>#N/A</v>
      </c>
      <c r="AN103" s="97" t="e">
        <f t="shared" ca="1" si="25"/>
        <v>#N/A</v>
      </c>
      <c r="AO103" s="91" t="e">
        <f t="shared" ca="1" si="26"/>
        <v>#N/A</v>
      </c>
      <c r="AP103" s="97" t="e">
        <f t="shared" ca="1" si="27"/>
        <v>#N/A</v>
      </c>
      <c r="AQ103" s="91" t="e">
        <f t="shared" ca="1" si="28"/>
        <v>#N/A</v>
      </c>
      <c r="AR103" s="30" t="e">
        <f t="shared" ca="1" si="29"/>
        <v>#N/A</v>
      </c>
      <c r="AS103" s="91" t="e">
        <f t="shared" ca="1" si="30"/>
        <v>#N/A</v>
      </c>
      <c r="AT103" s="97">
        <f t="shared" ca="1" si="31"/>
        <v>8.1189881604791125</v>
      </c>
      <c r="AU103" s="91">
        <f t="shared" ca="1" si="32"/>
        <v>-4.6874999999999982</v>
      </c>
      <c r="AV103" s="97" t="e">
        <f t="shared" ca="1" si="33"/>
        <v>#N/A</v>
      </c>
      <c r="AW103" s="91" t="e">
        <f t="shared" ca="1" si="34"/>
        <v>#N/A</v>
      </c>
      <c r="AX103" s="97" t="e">
        <f t="shared" ca="1" si="35"/>
        <v>#N/A</v>
      </c>
      <c r="AY103" s="91" t="e">
        <f t="shared" ca="1" si="36"/>
        <v>#N/A</v>
      </c>
      <c r="BD103" s="166">
        <v>60</v>
      </c>
      <c r="BE103" s="30">
        <f t="shared" ca="1" si="37"/>
        <v>1.59252087716129</v>
      </c>
      <c r="BF103" s="30">
        <f t="shared" ca="1" si="38"/>
        <v>3.9157227280209899</v>
      </c>
      <c r="BG103" s="30">
        <f t="shared" ca="1" si="54"/>
        <v>3.280740664017586</v>
      </c>
      <c r="BH103" s="17" t="b">
        <f t="shared" ca="1" si="40"/>
        <v>0</v>
      </c>
      <c r="BI103" s="30" t="e">
        <f t="shared" ca="1" si="41"/>
        <v>#N/A</v>
      </c>
      <c r="BJ103" s="91" t="e">
        <f t="shared" ca="1" si="42"/>
        <v>#N/A</v>
      </c>
      <c r="BK103" t="b">
        <f t="shared" ca="1" si="43"/>
        <v>0</v>
      </c>
      <c r="BL103" s="30" t="e">
        <f t="shared" ca="1" si="55"/>
        <v>#N/A</v>
      </c>
      <c r="BM103" s="91" t="e">
        <f t="shared" ca="1" si="56"/>
        <v>#N/A</v>
      </c>
      <c r="BN103" s="17" t="b">
        <f t="shared" ca="1" si="46"/>
        <v>0</v>
      </c>
      <c r="BO103" t="b">
        <f t="shared" ca="1" si="47"/>
        <v>0</v>
      </c>
      <c r="BP103" t="b">
        <f t="shared" ca="1" si="48"/>
        <v>1</v>
      </c>
      <c r="BQ103" t="b">
        <f t="shared" ca="1" si="49"/>
        <v>1</v>
      </c>
      <c r="BR103" s="106" t="b">
        <f t="shared" si="50"/>
        <v>1</v>
      </c>
    </row>
    <row r="104" spans="1:70" ht="15" customHeight="1">
      <c r="A104" s="19">
        <f t="shared" si="61"/>
        <v>9.53125</v>
      </c>
      <c r="B104" s="22">
        <f t="shared" ca="1" si="69"/>
        <v>181</v>
      </c>
      <c r="C104" s="4">
        <f t="shared" ca="1" si="69"/>
        <v>181</v>
      </c>
      <c r="D104" s="21">
        <f t="shared" ca="1" si="69"/>
        <v>181</v>
      </c>
      <c r="E104" s="4">
        <f t="shared" ca="1" si="70"/>
        <v>181</v>
      </c>
      <c r="F104" s="4">
        <f t="shared" ca="1" si="70"/>
        <v>181</v>
      </c>
      <c r="G104" s="22">
        <f t="shared" ca="1" si="71"/>
        <v>181</v>
      </c>
      <c r="H104" s="4">
        <f t="shared" ca="1" si="71"/>
        <v>105.31712869940033</v>
      </c>
      <c r="I104" s="97">
        <f t="shared" si="10"/>
        <v>9.53125</v>
      </c>
      <c r="J104" s="22">
        <f t="shared" ca="1" si="11"/>
        <v>120</v>
      </c>
      <c r="K104" s="21">
        <f t="shared" ca="1" si="12"/>
        <v>181</v>
      </c>
      <c r="L104" s="4">
        <f t="shared" ca="1" si="60"/>
        <v>181</v>
      </c>
      <c r="M104" s="21">
        <f t="shared" ca="1" si="14"/>
        <v>181</v>
      </c>
      <c r="N104" s="22" t="e">
        <f t="shared" ca="1" si="15"/>
        <v>#N/A</v>
      </c>
      <c r="O104" s="21" t="e">
        <f t="shared" ca="1" si="16"/>
        <v>#N/A</v>
      </c>
      <c r="P104" s="97">
        <f t="shared" ca="1" si="17"/>
        <v>38.225530147676835</v>
      </c>
      <c r="Q104" t="e">
        <f t="shared" ca="1" si="62"/>
        <v>#N/A</v>
      </c>
      <c r="R104" s="106" t="e">
        <f t="shared" ca="1" si="63"/>
        <v>#N/A</v>
      </c>
      <c r="S104" s="97">
        <f t="shared" ca="1" si="18"/>
        <v>143.77446985232316</v>
      </c>
      <c r="T104" s="34" t="e">
        <f t="shared" ca="1" si="64"/>
        <v>#N/A</v>
      </c>
      <c r="U104" s="59" t="e">
        <f t="shared" ca="1" si="65"/>
        <v>#N/A</v>
      </c>
      <c r="AB104" s="4"/>
      <c r="AC104" s="4"/>
      <c r="AD104" s="4"/>
      <c r="AE104" s="4"/>
      <c r="AL104" s="97" t="e">
        <f t="shared" ca="1" si="23"/>
        <v>#N/A</v>
      </c>
      <c r="AM104" s="91" t="e">
        <f t="shared" ca="1" si="24"/>
        <v>#N/A</v>
      </c>
      <c r="AN104" s="97" t="e">
        <f t="shared" ca="1" si="25"/>
        <v>#N/A</v>
      </c>
      <c r="AO104" s="91" t="e">
        <f t="shared" ca="1" si="26"/>
        <v>#N/A</v>
      </c>
      <c r="AP104" s="97" t="e">
        <f t="shared" ca="1" si="27"/>
        <v>#N/A</v>
      </c>
      <c r="AQ104" s="91" t="e">
        <f t="shared" ca="1" si="28"/>
        <v>#N/A</v>
      </c>
      <c r="AR104" s="30" t="e">
        <f t="shared" ca="1" si="29"/>
        <v>#N/A</v>
      </c>
      <c r="AS104" s="91" t="e">
        <f t="shared" ca="1" si="30"/>
        <v>#N/A</v>
      </c>
      <c r="AT104" s="97">
        <f t="shared" ca="1" si="31"/>
        <v>8.2543046298204317</v>
      </c>
      <c r="AU104" s="91">
        <f t="shared" ca="1" si="32"/>
        <v>-4.7656249999999982</v>
      </c>
      <c r="AV104" s="97" t="e">
        <f t="shared" ca="1" si="33"/>
        <v>#N/A</v>
      </c>
      <c r="AW104" s="91" t="e">
        <f t="shared" ca="1" si="34"/>
        <v>#N/A</v>
      </c>
      <c r="AX104" s="97" t="e">
        <f t="shared" ca="1" si="35"/>
        <v>#N/A</v>
      </c>
      <c r="AY104" s="91" t="e">
        <f t="shared" ca="1" si="36"/>
        <v>#N/A</v>
      </c>
      <c r="BD104" s="166">
        <v>61</v>
      </c>
      <c r="BE104" s="30">
        <f t="shared" ca="1" si="37"/>
        <v>1.6424188079767401</v>
      </c>
      <c r="BF104" s="30">
        <f t="shared" ca="1" si="38"/>
        <v>3.8861223760649168</v>
      </c>
      <c r="BG104" s="30">
        <f t="shared" ca="1" si="54"/>
        <v>3.2559403691354709</v>
      </c>
      <c r="BH104" s="17" t="b">
        <f t="shared" ca="1" si="40"/>
        <v>0</v>
      </c>
      <c r="BI104" s="30" t="e">
        <f t="shared" ca="1" si="41"/>
        <v>#N/A</v>
      </c>
      <c r="BJ104" s="91" t="e">
        <f t="shared" ca="1" si="42"/>
        <v>#N/A</v>
      </c>
      <c r="BK104" t="b">
        <f t="shared" ca="1" si="43"/>
        <v>0</v>
      </c>
      <c r="BL104" s="30" t="e">
        <f t="shared" ca="1" si="55"/>
        <v>#N/A</v>
      </c>
      <c r="BM104" s="91" t="e">
        <f t="shared" ca="1" si="56"/>
        <v>#N/A</v>
      </c>
      <c r="BN104" s="17" t="b">
        <f t="shared" ca="1" si="46"/>
        <v>0</v>
      </c>
      <c r="BO104" t="b">
        <f t="shared" ca="1" si="47"/>
        <v>0</v>
      </c>
      <c r="BP104" t="b">
        <f t="shared" ca="1" si="48"/>
        <v>1</v>
      </c>
      <c r="BQ104" t="b">
        <f t="shared" ca="1" si="49"/>
        <v>1</v>
      </c>
      <c r="BR104" s="106" t="b">
        <f t="shared" si="50"/>
        <v>0</v>
      </c>
    </row>
    <row r="105" spans="1:70" ht="15" customHeight="1">
      <c r="A105" s="19">
        <f t="shared" si="61"/>
        <v>9.6875</v>
      </c>
      <c r="B105" s="22">
        <f t="shared" ca="1" si="69"/>
        <v>181</v>
      </c>
      <c r="C105" s="4">
        <f t="shared" ca="1" si="69"/>
        <v>181</v>
      </c>
      <c r="D105" s="21">
        <f t="shared" ca="1" si="69"/>
        <v>181</v>
      </c>
      <c r="E105" s="4">
        <f t="shared" ca="1" si="70"/>
        <v>181</v>
      </c>
      <c r="F105" s="4">
        <f t="shared" ca="1" si="70"/>
        <v>181</v>
      </c>
      <c r="G105" s="22">
        <f t="shared" ca="1" si="71"/>
        <v>181</v>
      </c>
      <c r="H105" s="4">
        <f t="shared" ca="1" si="71"/>
        <v>105.06417172432327</v>
      </c>
      <c r="I105" s="97">
        <f t="shared" si="10"/>
        <v>9.6875</v>
      </c>
      <c r="J105" s="22">
        <f t="shared" ca="1" si="11"/>
        <v>120</v>
      </c>
      <c r="K105" s="21">
        <f t="shared" ca="1" si="12"/>
        <v>181</v>
      </c>
      <c r="L105" s="4">
        <f t="shared" ca="1" si="60"/>
        <v>181</v>
      </c>
      <c r="M105" s="21">
        <f t="shared" ca="1" si="14"/>
        <v>181</v>
      </c>
      <c r="N105" s="22" t="e">
        <f t="shared" ca="1" si="15"/>
        <v>#N/A</v>
      </c>
      <c r="O105" s="21" t="e">
        <f t="shared" ca="1" si="16"/>
        <v>#N/A</v>
      </c>
      <c r="P105" s="97">
        <f t="shared" ca="1" si="17"/>
        <v>38.225530147676835</v>
      </c>
      <c r="Q105" t="e">
        <f t="shared" ca="1" si="62"/>
        <v>#N/A</v>
      </c>
      <c r="R105" s="106" t="e">
        <f t="shared" ca="1" si="63"/>
        <v>#N/A</v>
      </c>
      <c r="S105" s="97">
        <f t="shared" ca="1" si="18"/>
        <v>143.77446985232316</v>
      </c>
      <c r="T105" s="34" t="e">
        <f t="shared" ca="1" si="64"/>
        <v>#N/A</v>
      </c>
      <c r="U105" s="59" t="e">
        <f t="shared" ca="1" si="65"/>
        <v>#N/A</v>
      </c>
      <c r="AB105" s="4"/>
      <c r="AC105" s="4"/>
      <c r="AD105" s="4"/>
      <c r="AE105" s="4"/>
      <c r="AL105" s="97" t="e">
        <f t="shared" ca="1" si="23"/>
        <v>#N/A</v>
      </c>
      <c r="AM105" s="91" t="e">
        <f t="shared" ca="1" si="24"/>
        <v>#N/A</v>
      </c>
      <c r="AN105" s="97" t="e">
        <f t="shared" ca="1" si="25"/>
        <v>#N/A</v>
      </c>
      <c r="AO105" s="91" t="e">
        <f t="shared" ca="1" si="26"/>
        <v>#N/A</v>
      </c>
      <c r="AP105" s="97" t="e">
        <f t="shared" ca="1" si="27"/>
        <v>#N/A</v>
      </c>
      <c r="AQ105" s="91" t="e">
        <f t="shared" ca="1" si="28"/>
        <v>#N/A</v>
      </c>
      <c r="AR105" s="30" t="e">
        <f t="shared" ca="1" si="29"/>
        <v>#N/A</v>
      </c>
      <c r="AS105" s="91" t="e">
        <f t="shared" ca="1" si="30"/>
        <v>#N/A</v>
      </c>
      <c r="AT105" s="97">
        <f t="shared" ca="1" si="31"/>
        <v>8.3896210991617508</v>
      </c>
      <c r="AU105" s="91">
        <f t="shared" ca="1" si="32"/>
        <v>-4.8437499999999982</v>
      </c>
      <c r="AV105" s="97" t="e">
        <f t="shared" ca="1" si="33"/>
        <v>#N/A</v>
      </c>
      <c r="AW105" s="91" t="e">
        <f t="shared" ca="1" si="34"/>
        <v>#N/A</v>
      </c>
      <c r="AX105" s="97" t="e">
        <f t="shared" ca="1" si="35"/>
        <v>#N/A</v>
      </c>
      <c r="AY105" s="91" t="e">
        <f t="shared" ca="1" si="36"/>
        <v>#N/A</v>
      </c>
      <c r="BD105" s="166">
        <v>62</v>
      </c>
      <c r="BE105" s="30">
        <f t="shared" ca="1" si="37"/>
        <v>1.6960781050412437</v>
      </c>
      <c r="BF105" s="30">
        <f t="shared" ca="1" si="38"/>
        <v>3.8562342556548805</v>
      </c>
      <c r="BG105" s="30">
        <f t="shared" ca="1" si="54"/>
        <v>3.230898970954089</v>
      </c>
      <c r="BH105" s="17" t="b">
        <f t="shared" ca="1" si="40"/>
        <v>0</v>
      </c>
      <c r="BI105" s="30" t="e">
        <f t="shared" ca="1" si="41"/>
        <v>#N/A</v>
      </c>
      <c r="BJ105" s="91" t="e">
        <f t="shared" ca="1" si="42"/>
        <v>#N/A</v>
      </c>
      <c r="BK105" t="b">
        <f t="shared" ca="1" si="43"/>
        <v>0</v>
      </c>
      <c r="BL105" s="30" t="e">
        <f t="shared" ca="1" si="55"/>
        <v>#N/A</v>
      </c>
      <c r="BM105" s="91" t="e">
        <f t="shared" ca="1" si="56"/>
        <v>#N/A</v>
      </c>
      <c r="BN105" s="17" t="b">
        <f t="shared" ca="1" si="46"/>
        <v>0</v>
      </c>
      <c r="BO105" t="b">
        <f t="shared" ca="1" si="47"/>
        <v>0</v>
      </c>
      <c r="BP105" t="b">
        <f t="shared" ca="1" si="48"/>
        <v>1</v>
      </c>
      <c r="BQ105" t="b">
        <f t="shared" ca="1" si="49"/>
        <v>1</v>
      </c>
      <c r="BR105" s="106" t="b">
        <f t="shared" si="50"/>
        <v>0</v>
      </c>
    </row>
    <row r="106" spans="1:70" ht="15" customHeight="1">
      <c r="A106" s="19">
        <f t="shared" si="61"/>
        <v>9.84375</v>
      </c>
      <c r="B106" s="22">
        <f t="shared" ca="1" si="69"/>
        <v>181</v>
      </c>
      <c r="C106" s="4">
        <f t="shared" ca="1" si="69"/>
        <v>181</v>
      </c>
      <c r="D106" s="21">
        <f t="shared" ca="1" si="69"/>
        <v>175.53237350042519</v>
      </c>
      <c r="E106" s="4">
        <f t="shared" ca="1" si="70"/>
        <v>181</v>
      </c>
      <c r="F106" s="4">
        <f t="shared" ca="1" si="70"/>
        <v>181</v>
      </c>
      <c r="G106" s="22">
        <f t="shared" ca="1" si="71"/>
        <v>181</v>
      </c>
      <c r="H106" s="4">
        <f t="shared" ca="1" si="71"/>
        <v>104.81953127364693</v>
      </c>
      <c r="I106" s="97">
        <f t="shared" si="10"/>
        <v>9.84375</v>
      </c>
      <c r="J106" s="22">
        <f t="shared" ca="1" si="11"/>
        <v>120</v>
      </c>
      <c r="K106" s="21">
        <f t="shared" ca="1" si="12"/>
        <v>181</v>
      </c>
      <c r="L106" s="4">
        <f t="shared" ref="L106:L137" ca="1" si="72">IF(G106&gt;$F$37,#N/A,G106)</f>
        <v>181</v>
      </c>
      <c r="M106" s="21">
        <f t="shared" ca="1" si="14"/>
        <v>181</v>
      </c>
      <c r="N106" s="22" t="e">
        <f t="shared" ca="1" si="15"/>
        <v>#N/A</v>
      </c>
      <c r="O106" s="21" t="e">
        <f t="shared" ca="1" si="16"/>
        <v>#N/A</v>
      </c>
      <c r="P106" s="97">
        <f t="shared" ca="1" si="17"/>
        <v>32.75790364810203</v>
      </c>
      <c r="Q106" t="e">
        <f t="shared" ca="1" si="62"/>
        <v>#N/A</v>
      </c>
      <c r="R106" s="106" t="e">
        <f t="shared" ca="1" si="63"/>
        <v>#N/A</v>
      </c>
      <c r="S106" s="97">
        <f t="shared" ca="1" si="18"/>
        <v>138.30684335274836</v>
      </c>
      <c r="T106" s="34" t="e">
        <f t="shared" ca="1" si="64"/>
        <v>#N/A</v>
      </c>
      <c r="U106" s="59" t="e">
        <f t="shared" ca="1" si="65"/>
        <v>#N/A</v>
      </c>
      <c r="AB106" s="4"/>
      <c r="AC106" s="4"/>
      <c r="AD106" s="4"/>
      <c r="AE106" s="4"/>
      <c r="AL106" s="97">
        <f t="shared" ca="1" si="23"/>
        <v>0.7667867895368109</v>
      </c>
      <c r="AM106" s="91">
        <f t="shared" ca="1" si="24"/>
        <v>-9.8138398235294133</v>
      </c>
      <c r="AN106" s="97">
        <f t="shared" ca="1" si="25"/>
        <v>-0.7667867895368109</v>
      </c>
      <c r="AO106" s="91">
        <f t="shared" ca="1" si="26"/>
        <v>-9.8138398235294133</v>
      </c>
      <c r="AP106" s="97" t="e">
        <f t="shared" ca="1" si="27"/>
        <v>#N/A</v>
      </c>
      <c r="AQ106" s="91" t="e">
        <f t="shared" ca="1" si="28"/>
        <v>#N/A</v>
      </c>
      <c r="AR106" s="30" t="e">
        <f t="shared" ca="1" si="29"/>
        <v>#N/A</v>
      </c>
      <c r="AS106" s="91" t="e">
        <f t="shared" ca="1" si="30"/>
        <v>#N/A</v>
      </c>
      <c r="AT106" s="97">
        <f t="shared" ca="1" si="31"/>
        <v>8.5249375685030682</v>
      </c>
      <c r="AU106" s="91">
        <f t="shared" ca="1" si="32"/>
        <v>-4.9218749999999982</v>
      </c>
      <c r="AV106" s="97" t="e">
        <f t="shared" ca="1" si="33"/>
        <v>#N/A</v>
      </c>
      <c r="AW106" s="91" t="e">
        <f t="shared" ca="1" si="34"/>
        <v>#N/A</v>
      </c>
      <c r="AX106" s="97" t="e">
        <f t="shared" ca="1" si="35"/>
        <v>#N/A</v>
      </c>
      <c r="AY106" s="91" t="e">
        <f t="shared" ca="1" si="36"/>
        <v>#N/A</v>
      </c>
      <c r="BD106" s="166">
        <v>63</v>
      </c>
      <c r="BE106" s="30">
        <f t="shared" ca="1" si="37"/>
        <v>1.7539143198755431</v>
      </c>
      <c r="BF106" s="30">
        <f t="shared" ca="1" si="38"/>
        <v>3.8260674710018878</v>
      </c>
      <c r="BG106" s="30">
        <f t="shared" ca="1" si="54"/>
        <v>3.2056240973259063</v>
      </c>
      <c r="BH106" s="17" t="b">
        <f t="shared" ca="1" si="40"/>
        <v>0</v>
      </c>
      <c r="BI106" s="30" t="e">
        <f t="shared" ca="1" si="41"/>
        <v>#N/A</v>
      </c>
      <c r="BJ106" s="91" t="e">
        <f t="shared" ca="1" si="42"/>
        <v>#N/A</v>
      </c>
      <c r="BK106" t="b">
        <f t="shared" ca="1" si="43"/>
        <v>0</v>
      </c>
      <c r="BL106" s="30" t="e">
        <f t="shared" ca="1" si="55"/>
        <v>#N/A</v>
      </c>
      <c r="BM106" s="91" t="e">
        <f t="shared" ca="1" si="56"/>
        <v>#N/A</v>
      </c>
      <c r="BN106" s="17" t="b">
        <f t="shared" ca="1" si="46"/>
        <v>0</v>
      </c>
      <c r="BO106" t="b">
        <f t="shared" ca="1" si="47"/>
        <v>0</v>
      </c>
      <c r="BP106" t="b">
        <f t="shared" ca="1" si="48"/>
        <v>1</v>
      </c>
      <c r="BQ106" t="b">
        <f t="shared" ca="1" si="49"/>
        <v>1</v>
      </c>
      <c r="BR106" s="106" t="b">
        <f t="shared" si="50"/>
        <v>0</v>
      </c>
    </row>
    <row r="107" spans="1:70" ht="15" customHeight="1">
      <c r="A107" s="19">
        <f t="shared" ref="A107:A138" si="73">A106+$C$14/160</f>
        <v>10</v>
      </c>
      <c r="B107" s="22">
        <f t="shared" ca="1" si="69"/>
        <v>181</v>
      </c>
      <c r="C107" s="4">
        <f t="shared" ca="1" si="69"/>
        <v>181</v>
      </c>
      <c r="D107" s="21">
        <f t="shared" ca="1" si="69"/>
        <v>168.92720986643624</v>
      </c>
      <c r="E107" s="4">
        <f t="shared" ca="1" si="70"/>
        <v>181</v>
      </c>
      <c r="F107" s="4">
        <f t="shared" ca="1" si="70"/>
        <v>181</v>
      </c>
      <c r="G107" s="22">
        <f t="shared" ca="1" si="71"/>
        <v>181</v>
      </c>
      <c r="H107" s="4">
        <f t="shared" ca="1" si="71"/>
        <v>104.58279914146486</v>
      </c>
      <c r="I107" s="97">
        <f t="shared" ref="I107:I170" si="74">A107</f>
        <v>10</v>
      </c>
      <c r="J107" s="22">
        <f t="shared" ref="J107:J170" ca="1" si="75">IF(H107&lt;$I$37,IF(F107&lt;$I$37,#N/A,$I$37),IF(H107&gt;$G$37,#N/A,H107))</f>
        <v>120</v>
      </c>
      <c r="K107" s="21">
        <f t="shared" ca="1" si="12"/>
        <v>181</v>
      </c>
      <c r="L107" s="4">
        <f t="shared" ca="1" si="72"/>
        <v>181</v>
      </c>
      <c r="M107" s="21">
        <f t="shared" ca="1" si="14"/>
        <v>181</v>
      </c>
      <c r="N107" s="22" t="e">
        <f t="shared" ca="1" si="15"/>
        <v>#N/A</v>
      </c>
      <c r="O107" s="21" t="e">
        <f t="shared" ca="1" si="16"/>
        <v>#N/A</v>
      </c>
      <c r="P107" s="97">
        <f t="shared" ref="P107:P170" ca="1" si="76">ABS(D107-$H$37)</f>
        <v>26.152740014113078</v>
      </c>
      <c r="Q107" t="e">
        <f t="shared" ref="Q107:Q138" ca="1" si="77">IF(AND(P107=MIN($P$43:$P$202),D107&gt;$I$37,D107&lt;$G$37),A107,#N/A)</f>
        <v>#N/A</v>
      </c>
      <c r="R107" s="106" t="e">
        <f t="shared" ref="R107:R138" ca="1" si="78">IF(AND(P107=MIN($P$43:$P$202),D107&gt;$I$37,D107&lt;$G$37),D107,#N/A)</f>
        <v>#N/A</v>
      </c>
      <c r="S107" s="97">
        <f t="shared" ref="S107:S170" ca="1" si="79">ABS(D107-$D$37)</f>
        <v>131.70167971875941</v>
      </c>
      <c r="T107" s="34" t="e">
        <f t="shared" ref="T107:T138" ca="1" si="80">IF(AND(S107=MIN($S$43:$S$202),D107&gt;$C$37,D107&lt;$E$37),A107,#N/A)</f>
        <v>#N/A</v>
      </c>
      <c r="U107" s="59" t="e">
        <f t="shared" ref="U107:U138" ca="1" si="81">IF(AND(S107=MIN($S$43:$S$202),D107&gt;$C$37,D107&lt;$E$37),D107,#N/A)</f>
        <v>#N/A</v>
      </c>
      <c r="AB107" s="4"/>
      <c r="AC107" s="4"/>
      <c r="AD107" s="4"/>
      <c r="AE107" s="4"/>
      <c r="AL107" s="97">
        <f t="shared" ca="1" si="23"/>
        <v>1.92055927221947</v>
      </c>
      <c r="AM107" s="91">
        <f t="shared" ca="1" si="24"/>
        <v>-9.8138398235294133</v>
      </c>
      <c r="AN107" s="97">
        <f t="shared" ca="1" si="25"/>
        <v>-1.92055927221947</v>
      </c>
      <c r="AO107" s="91">
        <f t="shared" ca="1" si="26"/>
        <v>-9.8138398235294133</v>
      </c>
      <c r="AP107" s="97" t="e">
        <f t="shared" ca="1" si="27"/>
        <v>#N/A</v>
      </c>
      <c r="AQ107" s="91" t="e">
        <f t="shared" ca="1" si="28"/>
        <v>#N/A</v>
      </c>
      <c r="AR107" s="30" t="e">
        <f t="shared" ca="1" si="29"/>
        <v>#N/A</v>
      </c>
      <c r="AS107" s="91" t="e">
        <f t="shared" ca="1" si="30"/>
        <v>#N/A</v>
      </c>
      <c r="AT107" s="97">
        <f t="shared" ca="1" si="31"/>
        <v>8.6602540378443873</v>
      </c>
      <c r="AU107" s="91">
        <f t="shared" ca="1" si="32"/>
        <v>-4.9999999999999982</v>
      </c>
      <c r="AV107" s="97" t="e">
        <f t="shared" ca="1" si="33"/>
        <v>#N/A</v>
      </c>
      <c r="AW107" s="91" t="e">
        <f t="shared" ca="1" si="34"/>
        <v>#N/A</v>
      </c>
      <c r="AX107" s="97" t="e">
        <f t="shared" ca="1" si="35"/>
        <v>#N/A</v>
      </c>
      <c r="AY107" s="91" t="e">
        <f t="shared" ca="1" si="36"/>
        <v>#N/A</v>
      </c>
      <c r="BD107" s="166">
        <v>64</v>
      </c>
      <c r="BE107" s="30">
        <f t="shared" ca="1" si="37"/>
        <v>1.816407043239473</v>
      </c>
      <c r="BF107" s="30">
        <f t="shared" ca="1" si="38"/>
        <v>3.795631211200778</v>
      </c>
      <c r="BG107" s="30">
        <f t="shared" ca="1" si="54"/>
        <v>3.1801234472222735</v>
      </c>
      <c r="BH107" s="17" t="b">
        <f t="shared" ca="1" si="40"/>
        <v>0</v>
      </c>
      <c r="BI107" s="30" t="e">
        <f t="shared" ca="1" si="41"/>
        <v>#N/A</v>
      </c>
      <c r="BJ107" s="91" t="e">
        <f t="shared" ca="1" si="42"/>
        <v>#N/A</v>
      </c>
      <c r="BK107" t="b">
        <f t="shared" ca="1" si="43"/>
        <v>0</v>
      </c>
      <c r="BL107" s="30" t="e">
        <f t="shared" ca="1" si="55"/>
        <v>#N/A</v>
      </c>
      <c r="BM107" s="91" t="e">
        <f t="shared" ca="1" si="56"/>
        <v>#N/A</v>
      </c>
      <c r="BN107" s="17" t="b">
        <f t="shared" ca="1" si="46"/>
        <v>0</v>
      </c>
      <c r="BO107" t="b">
        <f t="shared" ca="1" si="47"/>
        <v>0</v>
      </c>
      <c r="BP107" t="b">
        <f t="shared" ca="1" si="48"/>
        <v>1</v>
      </c>
      <c r="BQ107" t="b">
        <f t="shared" ca="1" si="49"/>
        <v>1</v>
      </c>
      <c r="BR107" s="106" t="b">
        <f t="shared" si="50"/>
        <v>0</v>
      </c>
    </row>
    <row r="108" spans="1:70" ht="15" customHeight="1">
      <c r="A108" s="19">
        <f t="shared" si="73"/>
        <v>10.15625</v>
      </c>
      <c r="B108" s="22">
        <f t="shared" ca="1" si="69"/>
        <v>181</v>
      </c>
      <c r="C108" s="4">
        <f t="shared" ca="1" si="69"/>
        <v>181</v>
      </c>
      <c r="D108" s="21">
        <f t="shared" ca="1" si="69"/>
        <v>165.07988941644777</v>
      </c>
      <c r="E108" s="4">
        <f t="shared" ca="1" si="70"/>
        <v>181</v>
      </c>
      <c r="F108" s="4">
        <f t="shared" ca="1" si="70"/>
        <v>181</v>
      </c>
      <c r="G108" s="22">
        <f t="shared" ca="1" si="71"/>
        <v>181</v>
      </c>
      <c r="H108" s="4">
        <f t="shared" ca="1" si="71"/>
        <v>104.35359370663824</v>
      </c>
      <c r="I108" s="97">
        <f t="shared" si="74"/>
        <v>10.15625</v>
      </c>
      <c r="J108" s="22">
        <f t="shared" ca="1" si="75"/>
        <v>120</v>
      </c>
      <c r="K108" s="21">
        <f t="shared" ref="K108:K171" ca="1" si="82">IF(F108&gt;=$G$37,IF($G$37&lt;J108,179.5,$G$37),IF(F108&lt;$I$37,#N/A,F108))</f>
        <v>181</v>
      </c>
      <c r="L108" s="4">
        <f t="shared" ca="1" si="72"/>
        <v>181</v>
      </c>
      <c r="M108" s="21">
        <f t="shared" ref="M108:M171" ca="1" si="83">IF(E108&gt;=$F$37,IF($F$37&lt;L108,179.5,$F$37),E108)</f>
        <v>181</v>
      </c>
      <c r="N108" s="22" t="e">
        <f t="shared" ref="N108:N171" ca="1" si="84">IF(F108&gt;$E$37,IF(H108&gt;$E$37,#N/A,$E$37),IF(F108&lt;$C$37,#N/A,F108))</f>
        <v>#N/A</v>
      </c>
      <c r="O108" s="21" t="e">
        <f t="shared" ref="O108:O171" ca="1" si="85">IF(H108&lt;$C$37,IF($C$37&gt;N108,0.5,$C$37),IF(H108&gt;$E$37,#N/A,H108))</f>
        <v>#N/A</v>
      </c>
      <c r="P108" s="97">
        <f t="shared" ca="1" si="76"/>
        <v>22.305419564124605</v>
      </c>
      <c r="Q108" t="e">
        <f t="shared" ca="1" si="77"/>
        <v>#N/A</v>
      </c>
      <c r="R108" s="106" t="e">
        <f t="shared" ca="1" si="78"/>
        <v>#N/A</v>
      </c>
      <c r="S108" s="97">
        <f t="shared" ca="1" si="79"/>
        <v>127.85435926877093</v>
      </c>
      <c r="T108" s="34" t="e">
        <f t="shared" ca="1" si="80"/>
        <v>#N/A</v>
      </c>
      <c r="U108" s="59" t="e">
        <f t="shared" ca="1" si="81"/>
        <v>#N/A</v>
      </c>
      <c r="AB108" s="4"/>
      <c r="AC108" s="4"/>
      <c r="AD108" s="4"/>
      <c r="AE108" s="4"/>
      <c r="AL108" s="97">
        <f t="shared" ref="AL108:AL171" ca="1" si="86">IF(OR(D108=181,D108=-1),#N/A,A108*SIN(RADIANS(D108)))</f>
        <v>2.6149497090017215</v>
      </c>
      <c r="AM108" s="91">
        <f t="shared" ref="AM108:AM171" ca="1" si="87">IF(OR(D108=181,D108=-1),#N/A,A108*COS(RADIANS(D108)))</f>
        <v>-9.8138398235294133</v>
      </c>
      <c r="AN108" s="97">
        <f t="shared" ref="AN108:AN171" ca="1" si="88">-AL108</f>
        <v>-2.6149497090017215</v>
      </c>
      <c r="AO108" s="91">
        <f t="shared" ref="AO108:AO171" ca="1" si="89">AM108</f>
        <v>-9.8138398235294133</v>
      </c>
      <c r="AP108" s="97" t="e">
        <f t="shared" ref="AP108:AP171" ca="1" si="90">IF(OR(C108=181,C108=-1),#N/A,A108*SIN(RADIANS(C108)))</f>
        <v>#N/A</v>
      </c>
      <c r="AQ108" s="91" t="e">
        <f t="shared" ref="AQ108:AQ171" ca="1" si="91">IF(OR(C108=181,C108=-1),#N/A,A108*COS(RADIANS(C108)))</f>
        <v>#N/A</v>
      </c>
      <c r="AR108" s="30" t="e">
        <f t="shared" ref="AR108:AR171" ca="1" si="92">-AP108</f>
        <v>#N/A</v>
      </c>
      <c r="AS108" s="91" t="e">
        <f t="shared" ref="AS108:AS171" ca="1" si="93">AQ108</f>
        <v>#N/A</v>
      </c>
      <c r="AT108" s="97">
        <f t="shared" ref="AT108:AT171" ca="1" si="94">IF(OR(J108=181,J108=-1),#N/A,I108*SIN(RADIANS(J108)))</f>
        <v>8.7955705071857064</v>
      </c>
      <c r="AU108" s="91">
        <f t="shared" ref="AU108:AU171" ca="1" si="95">IF(OR(J108=181,J108=-1),#N/A,I108*COS(RADIANS(J108)))</f>
        <v>-5.0781249999999973</v>
      </c>
      <c r="AV108" s="97" t="e">
        <f t="shared" ref="AV108:AV171" ca="1" si="96">IF(OR(L108=181,L108=-1),#N/A,I108*SIN(RADIANS(L108)))</f>
        <v>#N/A</v>
      </c>
      <c r="AW108" s="91" t="e">
        <f t="shared" ref="AW108:AW171" ca="1" si="97">IF(OR(L108=181,L108=-1),#N/A,I108*COS(RADIANS(L108)))</f>
        <v>#N/A</v>
      </c>
      <c r="AX108" s="97" t="e">
        <f t="shared" ref="AX108:AX171" ca="1" si="98">IF(OR(N108=181,N108=-1,N108=0.5),#N/A,I108*SIN(RADIANS(N108)))</f>
        <v>#N/A</v>
      </c>
      <c r="AY108" s="91" t="e">
        <f t="shared" ref="AY108:AY171" ca="1" si="99">IF(OR(N108=181,N108=-1,N108=0.5),#N/A,I108*COS(RADIANS(N108)))</f>
        <v>#N/A</v>
      </c>
      <c r="BD108" s="166">
        <v>65</v>
      </c>
      <c r="BE108" s="30">
        <f t="shared" ref="BE108:BE171" ca="1" si="100">1.56*$C$9^2/ABS(COS(RADIANS(BD108)))/$C$4</f>
        <v>1.8841127103712254</v>
      </c>
      <c r="BF108" s="30">
        <f t="shared" ref="BF108:BF171" ca="1" si="101">$D$17/(3*$C$9^2/(3*$C$9+$C$14*COS(RADIANS(BD108))))</f>
        <v>3.7649347474311283</v>
      </c>
      <c r="BG108" s="30">
        <f t="shared" ca="1" si="54"/>
        <v>3.1544047883882427</v>
      </c>
      <c r="BH108" s="17" t="b">
        <f t="shared" ref="BH108:BH171" ca="1" si="102">AND(BN108,BP108,BR108)</f>
        <v>0</v>
      </c>
      <c r="BI108" s="30" t="e">
        <f t="shared" ref="BI108:BI171" ca="1" si="103">IF(BH108,$C$14*SIN(RADIANS(BD108)),#N/A)</f>
        <v>#N/A</v>
      </c>
      <c r="BJ108" s="91" t="e">
        <f t="shared" ref="BJ108:BJ171" ca="1" si="104">IF(BH108,$C$14*COS(RADIANS(BD108)),#N/A)</f>
        <v>#N/A</v>
      </c>
      <c r="BK108" t="b">
        <f t="shared" ref="BK108:BK171" ca="1" si="105">AND(BO108,BQ108)</f>
        <v>0</v>
      </c>
      <c r="BL108" s="30" t="e">
        <f t="shared" ca="1" si="55"/>
        <v>#N/A</v>
      </c>
      <c r="BM108" s="91" t="e">
        <f t="shared" ca="1" si="56"/>
        <v>#N/A</v>
      </c>
      <c r="BN108" s="17" t="b">
        <f t="shared" ref="BN108:BN171" ca="1" si="106">AND(BG108&lt;2.3,BF108&gt;1.7)</f>
        <v>0</v>
      </c>
      <c r="BO108" t="b">
        <f t="shared" ref="BO108:BO171" ca="1" si="107">AND(BG108&lt;1.3,BF108&gt;0.7)</f>
        <v>0</v>
      </c>
      <c r="BP108" t="b">
        <f t="shared" ref="BP108:BP171" ca="1" si="108">AND(0.5&lt;BE108,BE108&lt;2)</f>
        <v>1</v>
      </c>
      <c r="BQ108" t="b">
        <f t="shared" ref="BQ108:BQ171" ca="1" si="109">BE108&gt;0.33</f>
        <v>1</v>
      </c>
      <c r="BR108" s="106" t="b">
        <f t="shared" ref="BR108:BR171" si="110">ABS(COS(RADIANS(BD108)))&gt;=0.5</f>
        <v>0</v>
      </c>
    </row>
    <row r="109" spans="1:70" ht="15" customHeight="1">
      <c r="A109" s="19">
        <f t="shared" si="73"/>
        <v>10.3125</v>
      </c>
      <c r="B109" s="22">
        <f t="shared" ca="1" si="69"/>
        <v>181</v>
      </c>
      <c r="C109" s="4">
        <f t="shared" ca="1" si="69"/>
        <v>181</v>
      </c>
      <c r="D109" s="21">
        <f t="shared" ca="1" si="69"/>
        <v>162.10944802726314</v>
      </c>
      <c r="E109" s="4">
        <f t="shared" ca="1" si="70"/>
        <v>181</v>
      </c>
      <c r="F109" s="4">
        <f t="shared" ca="1" si="70"/>
        <v>181</v>
      </c>
      <c r="G109" s="22">
        <f t="shared" ca="1" si="71"/>
        <v>181</v>
      </c>
      <c r="H109" s="4">
        <f t="shared" ca="1" si="71"/>
        <v>104.13155777965899</v>
      </c>
      <c r="I109" s="97">
        <f t="shared" si="74"/>
        <v>10.3125</v>
      </c>
      <c r="J109" s="22">
        <f t="shared" ca="1" si="75"/>
        <v>120</v>
      </c>
      <c r="K109" s="21">
        <f t="shared" ca="1" si="82"/>
        <v>181</v>
      </c>
      <c r="L109" s="4">
        <f t="shared" ca="1" si="72"/>
        <v>181</v>
      </c>
      <c r="M109" s="21">
        <f t="shared" ca="1" si="83"/>
        <v>181</v>
      </c>
      <c r="N109" s="22" t="e">
        <f t="shared" ca="1" si="84"/>
        <v>#N/A</v>
      </c>
      <c r="O109" s="21" t="e">
        <f t="shared" ca="1" si="85"/>
        <v>#N/A</v>
      </c>
      <c r="P109" s="97">
        <f t="shared" ca="1" si="76"/>
        <v>19.334978174939977</v>
      </c>
      <c r="Q109" t="e">
        <f t="shared" ca="1" si="77"/>
        <v>#N/A</v>
      </c>
      <c r="R109" s="106" t="e">
        <f t="shared" ca="1" si="78"/>
        <v>#N/A</v>
      </c>
      <c r="S109" s="97">
        <f t="shared" ca="1" si="79"/>
        <v>124.88391787958631</v>
      </c>
      <c r="T109" s="34" t="e">
        <f t="shared" ca="1" si="80"/>
        <v>#N/A</v>
      </c>
      <c r="U109" s="59" t="e">
        <f t="shared" ca="1" si="81"/>
        <v>#N/A</v>
      </c>
      <c r="AB109" s="4"/>
      <c r="AC109" s="4"/>
      <c r="AD109" s="4"/>
      <c r="AE109" s="4"/>
      <c r="AL109" s="97">
        <f t="shared" ca="1" si="86"/>
        <v>3.1679968699650294</v>
      </c>
      <c r="AM109" s="91">
        <f t="shared" ca="1" si="87"/>
        <v>-9.8138398235294098</v>
      </c>
      <c r="AN109" s="97">
        <f t="shared" ca="1" si="88"/>
        <v>-3.1679968699650294</v>
      </c>
      <c r="AO109" s="91">
        <f t="shared" ca="1" si="89"/>
        <v>-9.8138398235294098</v>
      </c>
      <c r="AP109" s="97" t="e">
        <f t="shared" ca="1" si="90"/>
        <v>#N/A</v>
      </c>
      <c r="AQ109" s="91" t="e">
        <f t="shared" ca="1" si="91"/>
        <v>#N/A</v>
      </c>
      <c r="AR109" s="30" t="e">
        <f t="shared" ca="1" si="92"/>
        <v>#N/A</v>
      </c>
      <c r="AS109" s="91" t="e">
        <f t="shared" ca="1" si="93"/>
        <v>#N/A</v>
      </c>
      <c r="AT109" s="97">
        <f t="shared" ca="1" si="94"/>
        <v>8.9308869765270238</v>
      </c>
      <c r="AU109" s="91">
        <f t="shared" ca="1" si="95"/>
        <v>-5.1562499999999973</v>
      </c>
      <c r="AV109" s="97" t="e">
        <f t="shared" ca="1" si="96"/>
        <v>#N/A</v>
      </c>
      <c r="AW109" s="91" t="e">
        <f t="shared" ca="1" si="97"/>
        <v>#N/A</v>
      </c>
      <c r="AX109" s="97" t="e">
        <f t="shared" ca="1" si="98"/>
        <v>#N/A</v>
      </c>
      <c r="AY109" s="91" t="e">
        <f t="shared" ca="1" si="99"/>
        <v>#N/A</v>
      </c>
      <c r="BD109" s="166">
        <v>66</v>
      </c>
      <c r="BE109" s="30">
        <f t="shared" ca="1" si="100"/>
        <v>1.9576806076757942</v>
      </c>
      <c r="BF109" s="30">
        <f t="shared" ca="1" si="101"/>
        <v>3.7339874301331668</v>
      </c>
      <c r="BG109" s="30">
        <f t="shared" ca="1" si="54"/>
        <v>3.1284759549764369</v>
      </c>
      <c r="BH109" s="17" t="b">
        <f t="shared" ca="1" si="102"/>
        <v>0</v>
      </c>
      <c r="BI109" s="30" t="e">
        <f t="shared" ca="1" si="103"/>
        <v>#N/A</v>
      </c>
      <c r="BJ109" s="91" t="e">
        <f t="shared" ca="1" si="104"/>
        <v>#N/A</v>
      </c>
      <c r="BK109" t="b">
        <f t="shared" ca="1" si="105"/>
        <v>0</v>
      </c>
      <c r="BL109" s="30" t="e">
        <f t="shared" ca="1" si="55"/>
        <v>#N/A</v>
      </c>
      <c r="BM109" s="91" t="e">
        <f t="shared" ca="1" si="56"/>
        <v>#N/A</v>
      </c>
      <c r="BN109" s="17" t="b">
        <f t="shared" ca="1" si="106"/>
        <v>0</v>
      </c>
      <c r="BO109" t="b">
        <f t="shared" ca="1" si="107"/>
        <v>0</v>
      </c>
      <c r="BP109" t="b">
        <f t="shared" ca="1" si="108"/>
        <v>1</v>
      </c>
      <c r="BQ109" t="b">
        <f t="shared" ca="1" si="109"/>
        <v>1</v>
      </c>
      <c r="BR109" s="106" t="b">
        <f t="shared" si="110"/>
        <v>0</v>
      </c>
    </row>
    <row r="110" spans="1:70" ht="15" customHeight="1">
      <c r="A110" s="19">
        <f t="shared" si="73"/>
        <v>10.46875</v>
      </c>
      <c r="B110" s="22">
        <f t="shared" ca="1" si="69"/>
        <v>181</v>
      </c>
      <c r="C110" s="4">
        <f t="shared" ca="1" si="69"/>
        <v>181</v>
      </c>
      <c r="D110" s="21">
        <f t="shared" ca="1" si="69"/>
        <v>159.62622152029832</v>
      </c>
      <c r="E110" s="4">
        <f t="shared" ca="1" si="70"/>
        <v>181</v>
      </c>
      <c r="F110" s="4">
        <f t="shared" ca="1" si="70"/>
        <v>181</v>
      </c>
      <c r="G110" s="22">
        <f t="shared" ca="1" si="71"/>
        <v>181</v>
      </c>
      <c r="H110" s="4">
        <f t="shared" ca="1" si="71"/>
        <v>103.91635665764404</v>
      </c>
      <c r="I110" s="97">
        <f t="shared" si="74"/>
        <v>10.46875</v>
      </c>
      <c r="J110" s="22">
        <f t="shared" ca="1" si="75"/>
        <v>120</v>
      </c>
      <c r="K110" s="21">
        <f t="shared" ca="1" si="82"/>
        <v>181</v>
      </c>
      <c r="L110" s="4">
        <f t="shared" ca="1" si="72"/>
        <v>181</v>
      </c>
      <c r="M110" s="21">
        <f t="shared" ca="1" si="83"/>
        <v>181</v>
      </c>
      <c r="N110" s="22" t="e">
        <f t="shared" ca="1" si="84"/>
        <v>#N/A</v>
      </c>
      <c r="O110" s="21" t="e">
        <f t="shared" ca="1" si="85"/>
        <v>#N/A</v>
      </c>
      <c r="P110" s="97">
        <f t="shared" ca="1" si="76"/>
        <v>16.851751667975151</v>
      </c>
      <c r="Q110" t="e">
        <f t="shared" ca="1" si="77"/>
        <v>#N/A</v>
      </c>
      <c r="R110" s="106" t="e">
        <f t="shared" ca="1" si="78"/>
        <v>#N/A</v>
      </c>
      <c r="S110" s="97">
        <f t="shared" ca="1" si="79"/>
        <v>122.40069137262148</v>
      </c>
      <c r="T110" s="34" t="e">
        <f t="shared" ca="1" si="80"/>
        <v>#N/A</v>
      </c>
      <c r="U110" s="59" t="e">
        <f t="shared" ca="1" si="81"/>
        <v>#N/A</v>
      </c>
      <c r="AB110" s="4"/>
      <c r="AC110" s="4"/>
      <c r="AD110" s="4"/>
      <c r="AE110" s="4"/>
      <c r="AL110" s="97">
        <f t="shared" ca="1" si="86"/>
        <v>3.6446226801423807</v>
      </c>
      <c r="AM110" s="91">
        <f t="shared" ca="1" si="87"/>
        <v>-9.8138398235294115</v>
      </c>
      <c r="AN110" s="97">
        <f t="shared" ca="1" si="88"/>
        <v>-3.6446226801423807</v>
      </c>
      <c r="AO110" s="91">
        <f t="shared" ca="1" si="89"/>
        <v>-9.8138398235294115</v>
      </c>
      <c r="AP110" s="97" t="e">
        <f t="shared" ca="1" si="90"/>
        <v>#N/A</v>
      </c>
      <c r="AQ110" s="91" t="e">
        <f t="shared" ca="1" si="91"/>
        <v>#N/A</v>
      </c>
      <c r="AR110" s="30" t="e">
        <f t="shared" ca="1" si="92"/>
        <v>#N/A</v>
      </c>
      <c r="AS110" s="91" t="e">
        <f t="shared" ca="1" si="93"/>
        <v>#N/A</v>
      </c>
      <c r="AT110" s="97">
        <f t="shared" ca="1" si="94"/>
        <v>9.0662034458683429</v>
      </c>
      <c r="AU110" s="91">
        <f t="shared" ca="1" si="95"/>
        <v>-5.2343749999999973</v>
      </c>
      <c r="AV110" s="97" t="e">
        <f t="shared" ca="1" si="96"/>
        <v>#N/A</v>
      </c>
      <c r="AW110" s="91" t="e">
        <f t="shared" ca="1" si="97"/>
        <v>#N/A</v>
      </c>
      <c r="AX110" s="97" t="e">
        <f t="shared" ca="1" si="98"/>
        <v>#N/A</v>
      </c>
      <c r="AY110" s="91" t="e">
        <f t="shared" ca="1" si="99"/>
        <v>#N/A</v>
      </c>
      <c r="BD110" s="166">
        <v>67</v>
      </c>
      <c r="BE110" s="30">
        <f t="shared" ca="1" si="100"/>
        <v>2.0378730552114273</v>
      </c>
      <c r="BF110" s="30">
        <f t="shared" ca="1" si="101"/>
        <v>3.7027986861595346</v>
      </c>
      <c r="BG110" s="30">
        <f t="shared" ca="1" si="54"/>
        <v>3.1023448451606912</v>
      </c>
      <c r="BH110" s="17" t="b">
        <f t="shared" ca="1" si="102"/>
        <v>0</v>
      </c>
      <c r="BI110" s="30" t="e">
        <f t="shared" ca="1" si="103"/>
        <v>#N/A</v>
      </c>
      <c r="BJ110" s="91" t="e">
        <f t="shared" ca="1" si="104"/>
        <v>#N/A</v>
      </c>
      <c r="BK110" t="b">
        <f t="shared" ca="1" si="105"/>
        <v>0</v>
      </c>
      <c r="BL110" s="30" t="e">
        <f t="shared" ca="1" si="55"/>
        <v>#N/A</v>
      </c>
      <c r="BM110" s="91" t="e">
        <f t="shared" ca="1" si="56"/>
        <v>#N/A</v>
      </c>
      <c r="BN110" s="17" t="b">
        <f t="shared" ca="1" si="106"/>
        <v>0</v>
      </c>
      <c r="BO110" t="b">
        <f t="shared" ca="1" si="107"/>
        <v>0</v>
      </c>
      <c r="BP110" t="b">
        <f t="shared" ca="1" si="108"/>
        <v>0</v>
      </c>
      <c r="BQ110" t="b">
        <f t="shared" ca="1" si="109"/>
        <v>1</v>
      </c>
      <c r="BR110" s="106" t="b">
        <f t="shared" si="110"/>
        <v>0</v>
      </c>
    </row>
    <row r="111" spans="1:70" ht="15" customHeight="1">
      <c r="A111" s="19">
        <f t="shared" si="73"/>
        <v>10.625</v>
      </c>
      <c r="B111" s="22">
        <f t="shared" ca="1" si="69"/>
        <v>181</v>
      </c>
      <c r="C111" s="4">
        <f t="shared" ca="1" si="69"/>
        <v>181</v>
      </c>
      <c r="D111" s="21">
        <f t="shared" ca="1" si="69"/>
        <v>157.46648319107601</v>
      </c>
      <c r="E111" s="4">
        <f t="shared" ca="1" si="70"/>
        <v>181</v>
      </c>
      <c r="F111" s="4">
        <f t="shared" ca="1" si="70"/>
        <v>181</v>
      </c>
      <c r="G111" s="22">
        <f t="shared" ca="1" si="71"/>
        <v>181</v>
      </c>
      <c r="H111" s="4">
        <f t="shared" ca="1" si="71"/>
        <v>103.70767636412414</v>
      </c>
      <c r="I111" s="97">
        <f t="shared" si="74"/>
        <v>10.625</v>
      </c>
      <c r="J111" s="22">
        <f t="shared" ca="1" si="75"/>
        <v>120</v>
      </c>
      <c r="K111" s="21">
        <f t="shared" ca="1" si="82"/>
        <v>181</v>
      </c>
      <c r="L111" s="4">
        <f t="shared" ca="1" si="72"/>
        <v>181</v>
      </c>
      <c r="M111" s="21">
        <f t="shared" ca="1" si="83"/>
        <v>181</v>
      </c>
      <c r="N111" s="22" t="e">
        <f t="shared" ca="1" si="84"/>
        <v>#N/A</v>
      </c>
      <c r="O111" s="21" t="e">
        <f t="shared" ca="1" si="85"/>
        <v>#N/A</v>
      </c>
      <c r="P111" s="97">
        <f t="shared" ca="1" si="76"/>
        <v>14.692013338752844</v>
      </c>
      <c r="Q111" t="e">
        <f t="shared" ca="1" si="77"/>
        <v>#N/A</v>
      </c>
      <c r="R111" s="106" t="e">
        <f t="shared" ca="1" si="78"/>
        <v>#N/A</v>
      </c>
      <c r="S111" s="97">
        <f t="shared" ca="1" si="79"/>
        <v>120.24095304339917</v>
      </c>
      <c r="T111" s="34" t="e">
        <f t="shared" ca="1" si="80"/>
        <v>#N/A</v>
      </c>
      <c r="U111" s="59" t="e">
        <f t="shared" ca="1" si="81"/>
        <v>#N/A</v>
      </c>
      <c r="AB111" s="4"/>
      <c r="AC111" s="4"/>
      <c r="AD111" s="4"/>
      <c r="AE111" s="4"/>
      <c r="AL111" s="97">
        <f t="shared" ca="1" si="86"/>
        <v>4.0717530522010028</v>
      </c>
      <c r="AM111" s="91">
        <f t="shared" ca="1" si="87"/>
        <v>-9.8138398235294133</v>
      </c>
      <c r="AN111" s="97">
        <f t="shared" ca="1" si="88"/>
        <v>-4.0717530522010028</v>
      </c>
      <c r="AO111" s="91">
        <f t="shared" ca="1" si="89"/>
        <v>-9.8138398235294133</v>
      </c>
      <c r="AP111" s="97" t="e">
        <f t="shared" ca="1" si="90"/>
        <v>#N/A</v>
      </c>
      <c r="AQ111" s="91" t="e">
        <f t="shared" ca="1" si="91"/>
        <v>#N/A</v>
      </c>
      <c r="AR111" s="30" t="e">
        <f t="shared" ca="1" si="92"/>
        <v>#N/A</v>
      </c>
      <c r="AS111" s="91" t="e">
        <f t="shared" ca="1" si="93"/>
        <v>#N/A</v>
      </c>
      <c r="AT111" s="97">
        <f t="shared" ca="1" si="94"/>
        <v>9.2015199152096621</v>
      </c>
      <c r="AU111" s="91">
        <f t="shared" ca="1" si="95"/>
        <v>-5.3124999999999973</v>
      </c>
      <c r="AV111" s="97" t="e">
        <f t="shared" ca="1" si="96"/>
        <v>#N/A</v>
      </c>
      <c r="AW111" s="91" t="e">
        <f t="shared" ca="1" si="97"/>
        <v>#N/A</v>
      </c>
      <c r="AX111" s="97" t="e">
        <f t="shared" ca="1" si="98"/>
        <v>#N/A</v>
      </c>
      <c r="AY111" s="91" t="e">
        <f t="shared" ca="1" si="99"/>
        <v>#N/A</v>
      </c>
      <c r="BD111" s="166">
        <v>68</v>
      </c>
      <c r="BE111" s="30">
        <f t="shared" ca="1" si="100"/>
        <v>2.1255910936318902</v>
      </c>
      <c r="BF111" s="30">
        <f t="shared" ca="1" si="101"/>
        <v>3.6713780159037799</v>
      </c>
      <c r="BG111" s="30">
        <f t="shared" ca="1" si="54"/>
        <v>3.0760194187301937</v>
      </c>
      <c r="BH111" s="17" t="b">
        <f t="shared" ca="1" si="102"/>
        <v>0</v>
      </c>
      <c r="BI111" s="30" t="e">
        <f t="shared" ca="1" si="103"/>
        <v>#N/A</v>
      </c>
      <c r="BJ111" s="91" t="e">
        <f t="shared" ca="1" si="104"/>
        <v>#N/A</v>
      </c>
      <c r="BK111" t="b">
        <f t="shared" ca="1" si="105"/>
        <v>0</v>
      </c>
      <c r="BL111" s="30" t="e">
        <f t="shared" ca="1" si="55"/>
        <v>#N/A</v>
      </c>
      <c r="BM111" s="91" t="e">
        <f t="shared" ca="1" si="56"/>
        <v>#N/A</v>
      </c>
      <c r="BN111" s="17" t="b">
        <f t="shared" ca="1" si="106"/>
        <v>0</v>
      </c>
      <c r="BO111" t="b">
        <f t="shared" ca="1" si="107"/>
        <v>0</v>
      </c>
      <c r="BP111" t="b">
        <f t="shared" ca="1" si="108"/>
        <v>0</v>
      </c>
      <c r="BQ111" t="b">
        <f t="shared" ca="1" si="109"/>
        <v>1</v>
      </c>
      <c r="BR111" s="106" t="b">
        <f t="shared" si="110"/>
        <v>0</v>
      </c>
    </row>
    <row r="112" spans="1:70" ht="15" customHeight="1">
      <c r="A112" s="19">
        <f t="shared" si="73"/>
        <v>10.78125</v>
      </c>
      <c r="B112" s="22">
        <f t="shared" ca="1" si="69"/>
        <v>181</v>
      </c>
      <c r="C112" s="4">
        <f t="shared" ca="1" si="69"/>
        <v>181</v>
      </c>
      <c r="D112" s="21">
        <f t="shared" ca="1" si="69"/>
        <v>155.54257965810129</v>
      </c>
      <c r="E112" s="4">
        <f t="shared" ca="1" si="70"/>
        <v>181</v>
      </c>
      <c r="F112" s="4">
        <f t="shared" ca="1" si="70"/>
        <v>181</v>
      </c>
      <c r="G112" s="22">
        <f t="shared" ca="1" si="71"/>
        <v>181</v>
      </c>
      <c r="H112" s="4">
        <f t="shared" ca="1" si="71"/>
        <v>103.50522205326213</v>
      </c>
      <c r="I112" s="97">
        <f t="shared" si="74"/>
        <v>10.78125</v>
      </c>
      <c r="J112" s="22">
        <f t="shared" ca="1" si="75"/>
        <v>120</v>
      </c>
      <c r="K112" s="21">
        <f t="shared" ca="1" si="82"/>
        <v>181</v>
      </c>
      <c r="L112" s="4">
        <f t="shared" ca="1" si="72"/>
        <v>181</v>
      </c>
      <c r="M112" s="21">
        <f t="shared" ca="1" si="83"/>
        <v>181</v>
      </c>
      <c r="N112" s="22" t="e">
        <f t="shared" ca="1" si="84"/>
        <v>#N/A</v>
      </c>
      <c r="O112" s="21" t="e">
        <f t="shared" ca="1" si="85"/>
        <v>#N/A</v>
      </c>
      <c r="P112" s="97">
        <f t="shared" ca="1" si="76"/>
        <v>12.768109805778124</v>
      </c>
      <c r="Q112" t="e">
        <f t="shared" ca="1" si="77"/>
        <v>#N/A</v>
      </c>
      <c r="R112" s="106" t="e">
        <f t="shared" ca="1" si="78"/>
        <v>#N/A</v>
      </c>
      <c r="S112" s="97">
        <f t="shared" ca="1" si="79"/>
        <v>118.31704951042445</v>
      </c>
      <c r="T112" s="34" t="e">
        <f t="shared" ca="1" si="80"/>
        <v>#N/A</v>
      </c>
      <c r="U112" s="59" t="e">
        <f t="shared" ca="1" si="81"/>
        <v>#N/A</v>
      </c>
      <c r="AB112" s="4"/>
      <c r="AC112" s="4"/>
      <c r="AD112" s="4"/>
      <c r="AE112" s="4"/>
      <c r="AL112" s="97">
        <f t="shared" ca="1" si="86"/>
        <v>4.4636195492680804</v>
      </c>
      <c r="AM112" s="91">
        <f t="shared" ca="1" si="87"/>
        <v>-9.8138398235294133</v>
      </c>
      <c r="AN112" s="97">
        <f t="shared" ca="1" si="88"/>
        <v>-4.4636195492680804</v>
      </c>
      <c r="AO112" s="91">
        <f t="shared" ca="1" si="89"/>
        <v>-9.8138398235294133</v>
      </c>
      <c r="AP112" s="97" t="e">
        <f t="shared" ca="1" si="90"/>
        <v>#N/A</v>
      </c>
      <c r="AQ112" s="91" t="e">
        <f t="shared" ca="1" si="91"/>
        <v>#N/A</v>
      </c>
      <c r="AR112" s="30" t="e">
        <f t="shared" ca="1" si="92"/>
        <v>#N/A</v>
      </c>
      <c r="AS112" s="91" t="e">
        <f t="shared" ca="1" si="93"/>
        <v>#N/A</v>
      </c>
      <c r="AT112" s="97">
        <f t="shared" ca="1" si="94"/>
        <v>9.3368363845509794</v>
      </c>
      <c r="AU112" s="91">
        <f t="shared" ca="1" si="95"/>
        <v>-5.3906249999999973</v>
      </c>
      <c r="AV112" s="97" t="e">
        <f t="shared" ca="1" si="96"/>
        <v>#N/A</v>
      </c>
      <c r="AW112" s="91" t="e">
        <f t="shared" ca="1" si="97"/>
        <v>#N/A</v>
      </c>
      <c r="AX112" s="97" t="e">
        <f t="shared" ca="1" si="98"/>
        <v>#N/A</v>
      </c>
      <c r="AY112" s="91" t="e">
        <f t="shared" ca="1" si="99"/>
        <v>#N/A</v>
      </c>
      <c r="BD112" s="166">
        <v>69</v>
      </c>
      <c r="BE112" s="30">
        <f t="shared" ca="1" si="100"/>
        <v>2.2219075103980295</v>
      </c>
      <c r="BF112" s="30">
        <f t="shared" ca="1" si="101"/>
        <v>3.6397349904064411</v>
      </c>
      <c r="BG112" s="30">
        <f t="shared" ca="1" si="54"/>
        <v>3.0495076946648561</v>
      </c>
      <c r="BH112" s="17" t="b">
        <f t="shared" ca="1" si="102"/>
        <v>0</v>
      </c>
      <c r="BI112" s="30" t="e">
        <f t="shared" ca="1" si="103"/>
        <v>#N/A</v>
      </c>
      <c r="BJ112" s="91" t="e">
        <f t="shared" ca="1" si="104"/>
        <v>#N/A</v>
      </c>
      <c r="BK112" t="b">
        <f t="shared" ca="1" si="105"/>
        <v>0</v>
      </c>
      <c r="BL112" s="30" t="e">
        <f t="shared" ca="1" si="55"/>
        <v>#N/A</v>
      </c>
      <c r="BM112" s="91" t="e">
        <f t="shared" ca="1" si="56"/>
        <v>#N/A</v>
      </c>
      <c r="BN112" s="17" t="b">
        <f t="shared" ca="1" si="106"/>
        <v>0</v>
      </c>
      <c r="BO112" t="b">
        <f t="shared" ca="1" si="107"/>
        <v>0</v>
      </c>
      <c r="BP112" t="b">
        <f t="shared" ca="1" si="108"/>
        <v>0</v>
      </c>
      <c r="BQ112" t="b">
        <f t="shared" ca="1" si="109"/>
        <v>1</v>
      </c>
      <c r="BR112" s="106" t="b">
        <f t="shared" si="110"/>
        <v>0</v>
      </c>
    </row>
    <row r="113" spans="1:70" ht="15" customHeight="1">
      <c r="A113" s="19">
        <f t="shared" si="73"/>
        <v>10.9375</v>
      </c>
      <c r="B113" s="22">
        <f t="shared" ca="1" si="69"/>
        <v>181</v>
      </c>
      <c r="C113" s="4">
        <f t="shared" ca="1" si="69"/>
        <v>181</v>
      </c>
      <c r="D113" s="21">
        <f t="shared" ca="1" si="69"/>
        <v>153.80090656321741</v>
      </c>
      <c r="E113" s="4">
        <f t="shared" ca="1" si="70"/>
        <v>181</v>
      </c>
      <c r="F113" s="4">
        <f t="shared" ca="1" si="70"/>
        <v>181</v>
      </c>
      <c r="G113" s="22">
        <f t="shared" ca="1" si="71"/>
        <v>181</v>
      </c>
      <c r="H113" s="4">
        <f t="shared" ca="1" si="71"/>
        <v>103.30871656068537</v>
      </c>
      <c r="I113" s="97">
        <f t="shared" si="74"/>
        <v>10.9375</v>
      </c>
      <c r="J113" s="22">
        <f t="shared" ca="1" si="75"/>
        <v>120</v>
      </c>
      <c r="K113" s="21">
        <f t="shared" ca="1" si="82"/>
        <v>181</v>
      </c>
      <c r="L113" s="4">
        <f t="shared" ca="1" si="72"/>
        <v>181</v>
      </c>
      <c r="M113" s="21">
        <f t="shared" ca="1" si="83"/>
        <v>181</v>
      </c>
      <c r="N113" s="22" t="e">
        <f t="shared" ca="1" si="84"/>
        <v>#N/A</v>
      </c>
      <c r="O113" s="21" t="e">
        <f t="shared" ca="1" si="85"/>
        <v>#N/A</v>
      </c>
      <c r="P113" s="97">
        <f t="shared" ca="1" si="76"/>
        <v>11.026436710894245</v>
      </c>
      <c r="Q113" t="e">
        <f t="shared" ca="1" si="77"/>
        <v>#N/A</v>
      </c>
      <c r="R113" s="106" t="e">
        <f t="shared" ca="1" si="78"/>
        <v>#N/A</v>
      </c>
      <c r="S113" s="97">
        <f t="shared" ca="1" si="79"/>
        <v>116.57537641554057</v>
      </c>
      <c r="T113" s="34" t="e">
        <f t="shared" ca="1" si="80"/>
        <v>#N/A</v>
      </c>
      <c r="U113" s="59" t="e">
        <f t="shared" ca="1" si="81"/>
        <v>#N/A</v>
      </c>
      <c r="AB113" s="4"/>
      <c r="AC113" s="4"/>
      <c r="AD113" s="4"/>
      <c r="AE113" s="4"/>
      <c r="AL113" s="97">
        <f t="shared" ca="1" si="86"/>
        <v>4.828814985905777</v>
      </c>
      <c r="AM113" s="91">
        <f t="shared" ca="1" si="87"/>
        <v>-9.8138398235294115</v>
      </c>
      <c r="AN113" s="97">
        <f t="shared" ca="1" si="88"/>
        <v>-4.828814985905777</v>
      </c>
      <c r="AO113" s="91">
        <f t="shared" ca="1" si="89"/>
        <v>-9.8138398235294115</v>
      </c>
      <c r="AP113" s="97" t="e">
        <f t="shared" ca="1" si="90"/>
        <v>#N/A</v>
      </c>
      <c r="AQ113" s="91" t="e">
        <f t="shared" ca="1" si="91"/>
        <v>#N/A</v>
      </c>
      <c r="AR113" s="30" t="e">
        <f t="shared" ca="1" si="92"/>
        <v>#N/A</v>
      </c>
      <c r="AS113" s="91" t="e">
        <f t="shared" ca="1" si="93"/>
        <v>#N/A</v>
      </c>
      <c r="AT113" s="97">
        <f t="shared" ca="1" si="94"/>
        <v>9.4721528538922986</v>
      </c>
      <c r="AU113" s="91">
        <f t="shared" ca="1" si="95"/>
        <v>-5.4687499999999973</v>
      </c>
      <c r="AV113" s="97" t="e">
        <f t="shared" ca="1" si="96"/>
        <v>#N/A</v>
      </c>
      <c r="AW113" s="91" t="e">
        <f t="shared" ca="1" si="97"/>
        <v>#N/A</v>
      </c>
      <c r="AX113" s="97" t="e">
        <f t="shared" ca="1" si="98"/>
        <v>#N/A</v>
      </c>
      <c r="AY113" s="91" t="e">
        <f t="shared" ca="1" si="99"/>
        <v>#N/A</v>
      </c>
      <c r="BD113" s="166">
        <v>70</v>
      </c>
      <c r="BE113" s="30">
        <f t="shared" ca="1" si="100"/>
        <v>2.3281097739978796</v>
      </c>
      <c r="BF113" s="30">
        <f t="shared" ca="1" si="101"/>
        <v>3.607879248439616</v>
      </c>
      <c r="BG113" s="30">
        <f t="shared" ca="1" si="54"/>
        <v>3.0228177486926513</v>
      </c>
      <c r="BH113" s="17" t="b">
        <f t="shared" ca="1" si="102"/>
        <v>0</v>
      </c>
      <c r="BI113" s="30" t="e">
        <f t="shared" ca="1" si="103"/>
        <v>#N/A</v>
      </c>
      <c r="BJ113" s="91" t="e">
        <f t="shared" ca="1" si="104"/>
        <v>#N/A</v>
      </c>
      <c r="BK113" t="b">
        <f t="shared" ca="1" si="105"/>
        <v>0</v>
      </c>
      <c r="BL113" s="30" t="e">
        <f t="shared" ca="1" si="55"/>
        <v>#N/A</v>
      </c>
      <c r="BM113" s="91" t="e">
        <f t="shared" ca="1" si="56"/>
        <v>#N/A</v>
      </c>
      <c r="BN113" s="17" t="b">
        <f t="shared" ca="1" si="106"/>
        <v>0</v>
      </c>
      <c r="BO113" t="b">
        <f t="shared" ca="1" si="107"/>
        <v>0</v>
      </c>
      <c r="BP113" t="b">
        <f t="shared" ca="1" si="108"/>
        <v>0</v>
      </c>
      <c r="BQ113" t="b">
        <f t="shared" ca="1" si="109"/>
        <v>1</v>
      </c>
      <c r="BR113" s="106" t="b">
        <f t="shared" si="110"/>
        <v>0</v>
      </c>
    </row>
    <row r="114" spans="1:70" ht="15" customHeight="1">
      <c r="A114" s="19">
        <f t="shared" si="73"/>
        <v>11.09375</v>
      </c>
      <c r="B114" s="22">
        <f t="shared" ca="1" si="69"/>
        <v>181</v>
      </c>
      <c r="C114" s="4">
        <f t="shared" ca="1" si="69"/>
        <v>181</v>
      </c>
      <c r="D114" s="21">
        <f t="shared" ca="1" si="69"/>
        <v>152.20575484356675</v>
      </c>
      <c r="E114" s="4">
        <f t="shared" ca="1" si="70"/>
        <v>181</v>
      </c>
      <c r="F114" s="4">
        <f t="shared" ca="1" si="70"/>
        <v>181</v>
      </c>
      <c r="G114" s="22">
        <f t="shared" ca="1" si="71"/>
        <v>181</v>
      </c>
      <c r="H114" s="4">
        <f t="shared" ca="1" si="71"/>
        <v>103.11789908530884</v>
      </c>
      <c r="I114" s="97">
        <f t="shared" si="74"/>
        <v>11.09375</v>
      </c>
      <c r="J114" s="22">
        <f t="shared" ca="1" si="75"/>
        <v>120</v>
      </c>
      <c r="K114" s="21">
        <f t="shared" ca="1" si="82"/>
        <v>181</v>
      </c>
      <c r="L114" s="4">
        <f t="shared" ca="1" si="72"/>
        <v>181</v>
      </c>
      <c r="M114" s="21">
        <f t="shared" ca="1" si="83"/>
        <v>181</v>
      </c>
      <c r="N114" s="22" t="e">
        <f t="shared" ca="1" si="84"/>
        <v>#N/A</v>
      </c>
      <c r="O114" s="21" t="e">
        <f t="shared" ca="1" si="85"/>
        <v>#N/A</v>
      </c>
      <c r="P114" s="97">
        <f t="shared" ca="1" si="76"/>
        <v>9.4312849912435865</v>
      </c>
      <c r="Q114" t="e">
        <f t="shared" ca="1" si="77"/>
        <v>#N/A</v>
      </c>
      <c r="R114" s="106" t="e">
        <f t="shared" ca="1" si="78"/>
        <v>#N/A</v>
      </c>
      <c r="S114" s="97">
        <f t="shared" ca="1" si="79"/>
        <v>114.98022469588992</v>
      </c>
      <c r="T114" s="34" t="e">
        <f t="shared" ca="1" si="80"/>
        <v>#N/A</v>
      </c>
      <c r="U114" s="59" t="e">
        <f t="shared" ca="1" si="81"/>
        <v>#N/A</v>
      </c>
      <c r="AB114" s="4"/>
      <c r="AC114" s="4"/>
      <c r="AD114" s="4"/>
      <c r="AE114" s="4"/>
      <c r="AL114" s="97">
        <f t="shared" ca="1" si="86"/>
        <v>5.1729911057924847</v>
      </c>
      <c r="AM114" s="91">
        <f t="shared" ca="1" si="87"/>
        <v>-9.8138398235294133</v>
      </c>
      <c r="AN114" s="97">
        <f t="shared" ca="1" si="88"/>
        <v>-5.1729911057924847</v>
      </c>
      <c r="AO114" s="91">
        <f t="shared" ca="1" si="89"/>
        <v>-9.8138398235294133</v>
      </c>
      <c r="AP114" s="97" t="e">
        <f t="shared" ca="1" si="90"/>
        <v>#N/A</v>
      </c>
      <c r="AQ114" s="91" t="e">
        <f t="shared" ca="1" si="91"/>
        <v>#N/A</v>
      </c>
      <c r="AR114" s="30" t="e">
        <f t="shared" ca="1" si="92"/>
        <v>#N/A</v>
      </c>
      <c r="AS114" s="91" t="e">
        <f t="shared" ca="1" si="93"/>
        <v>#N/A</v>
      </c>
      <c r="AT114" s="97">
        <f t="shared" ca="1" si="94"/>
        <v>9.6074693232336177</v>
      </c>
      <c r="AU114" s="91">
        <f t="shared" ca="1" si="95"/>
        <v>-5.5468749999999973</v>
      </c>
      <c r="AV114" s="97" t="e">
        <f t="shared" ca="1" si="96"/>
        <v>#N/A</v>
      </c>
      <c r="AW114" s="91" t="e">
        <f t="shared" ca="1" si="97"/>
        <v>#N/A</v>
      </c>
      <c r="AX114" s="97" t="e">
        <f t="shared" ca="1" si="98"/>
        <v>#N/A</v>
      </c>
      <c r="AY114" s="91" t="e">
        <f t="shared" ca="1" si="99"/>
        <v>#N/A</v>
      </c>
      <c r="BD114" s="166">
        <v>71</v>
      </c>
      <c r="BE114" s="30">
        <f t="shared" ca="1" si="100"/>
        <v>2.4457565264892311</v>
      </c>
      <c r="BF114" s="30">
        <f t="shared" ca="1" si="101"/>
        <v>3.5758204935709035</v>
      </c>
      <c r="BG114" s="30">
        <f t="shared" ca="1" si="54"/>
        <v>2.9959577108296758</v>
      </c>
      <c r="BH114" s="17" t="b">
        <f t="shared" ca="1" si="102"/>
        <v>0</v>
      </c>
      <c r="BI114" s="30" t="e">
        <f t="shared" ca="1" si="103"/>
        <v>#N/A</v>
      </c>
      <c r="BJ114" s="91" t="e">
        <f t="shared" ca="1" si="104"/>
        <v>#N/A</v>
      </c>
      <c r="BK114" t="b">
        <f t="shared" ca="1" si="105"/>
        <v>0</v>
      </c>
      <c r="BL114" s="30" t="e">
        <f t="shared" ca="1" si="55"/>
        <v>#N/A</v>
      </c>
      <c r="BM114" s="91" t="e">
        <f t="shared" ca="1" si="56"/>
        <v>#N/A</v>
      </c>
      <c r="BN114" s="17" t="b">
        <f t="shared" ca="1" si="106"/>
        <v>0</v>
      </c>
      <c r="BO114" t="b">
        <f t="shared" ca="1" si="107"/>
        <v>0</v>
      </c>
      <c r="BP114" t="b">
        <f t="shared" ca="1" si="108"/>
        <v>0</v>
      </c>
      <c r="BQ114" t="b">
        <f t="shared" ca="1" si="109"/>
        <v>1</v>
      </c>
      <c r="BR114" s="106" t="b">
        <f t="shared" si="110"/>
        <v>0</v>
      </c>
    </row>
    <row r="115" spans="1:70" ht="15" customHeight="1">
      <c r="A115" s="19">
        <f t="shared" si="73"/>
        <v>11.25</v>
      </c>
      <c r="B115" s="22">
        <f t="shared" ca="1" si="69"/>
        <v>181</v>
      </c>
      <c r="C115" s="4">
        <f t="shared" ca="1" si="69"/>
        <v>181</v>
      </c>
      <c r="D115" s="21">
        <f t="shared" ca="1" si="69"/>
        <v>150.73186622500853</v>
      </c>
      <c r="E115" s="4">
        <f t="shared" ca="1" si="70"/>
        <v>181</v>
      </c>
      <c r="F115" s="4">
        <f t="shared" ca="1" si="70"/>
        <v>181</v>
      </c>
      <c r="G115" s="22">
        <f t="shared" ca="1" si="71"/>
        <v>181</v>
      </c>
      <c r="H115" s="4">
        <f t="shared" ca="1" si="71"/>
        <v>102.93252398841643</v>
      </c>
      <c r="I115" s="97">
        <f t="shared" si="74"/>
        <v>11.25</v>
      </c>
      <c r="J115" s="22">
        <f t="shared" ca="1" si="75"/>
        <v>120</v>
      </c>
      <c r="K115" s="21">
        <f t="shared" ca="1" si="82"/>
        <v>181</v>
      </c>
      <c r="L115" s="4">
        <f t="shared" ca="1" si="72"/>
        <v>181</v>
      </c>
      <c r="M115" s="21">
        <f t="shared" ca="1" si="83"/>
        <v>181</v>
      </c>
      <c r="N115" s="22" t="e">
        <f t="shared" ca="1" si="84"/>
        <v>#N/A</v>
      </c>
      <c r="O115" s="21" t="e">
        <f t="shared" ca="1" si="85"/>
        <v>#N/A</v>
      </c>
      <c r="P115" s="97">
        <f t="shared" ca="1" si="76"/>
        <v>7.9573963726853663</v>
      </c>
      <c r="Q115" t="e">
        <f t="shared" ca="1" si="77"/>
        <v>#N/A</v>
      </c>
      <c r="R115" s="106" t="e">
        <f t="shared" ca="1" si="78"/>
        <v>#N/A</v>
      </c>
      <c r="S115" s="97">
        <f t="shared" ca="1" si="79"/>
        <v>113.5063360773317</v>
      </c>
      <c r="T115" s="34" t="e">
        <f t="shared" ca="1" si="80"/>
        <v>#N/A</v>
      </c>
      <c r="U115" s="59" t="e">
        <f t="shared" ca="1" si="81"/>
        <v>#N/A</v>
      </c>
      <c r="AB115" s="4"/>
      <c r="AC115" s="4"/>
      <c r="AD115" s="4"/>
      <c r="AE115" s="4"/>
      <c r="AL115" s="97">
        <f t="shared" ca="1" si="86"/>
        <v>5.5000952644575332</v>
      </c>
      <c r="AM115" s="91">
        <f t="shared" ca="1" si="87"/>
        <v>-9.8138398235294133</v>
      </c>
      <c r="AN115" s="97">
        <f t="shared" ca="1" si="88"/>
        <v>-5.5000952644575332</v>
      </c>
      <c r="AO115" s="91">
        <f t="shared" ca="1" si="89"/>
        <v>-9.8138398235294133</v>
      </c>
      <c r="AP115" s="97" t="e">
        <f t="shared" ca="1" si="90"/>
        <v>#N/A</v>
      </c>
      <c r="AQ115" s="91" t="e">
        <f t="shared" ca="1" si="91"/>
        <v>#N/A</v>
      </c>
      <c r="AR115" s="30" t="e">
        <f t="shared" ca="1" si="92"/>
        <v>#N/A</v>
      </c>
      <c r="AS115" s="91" t="e">
        <f t="shared" ca="1" si="93"/>
        <v>#N/A</v>
      </c>
      <c r="AT115" s="97">
        <f t="shared" ca="1" si="94"/>
        <v>9.742785792574935</v>
      </c>
      <c r="AU115" s="91">
        <f t="shared" ca="1" si="95"/>
        <v>-5.6249999999999973</v>
      </c>
      <c r="AV115" s="97" t="e">
        <f t="shared" ca="1" si="96"/>
        <v>#N/A</v>
      </c>
      <c r="AW115" s="91" t="e">
        <f t="shared" ca="1" si="97"/>
        <v>#N/A</v>
      </c>
      <c r="AX115" s="97" t="e">
        <f t="shared" ca="1" si="98"/>
        <v>#N/A</v>
      </c>
      <c r="AY115" s="91" t="e">
        <f t="shared" ca="1" si="99"/>
        <v>#N/A</v>
      </c>
      <c r="BD115" s="166">
        <v>72</v>
      </c>
      <c r="BE115" s="30">
        <f t="shared" ca="1" si="100"/>
        <v>2.5767529070407633</v>
      </c>
      <c r="BF115" s="30">
        <f t="shared" ca="1" si="101"/>
        <v>3.543568491207596</v>
      </c>
      <c r="BG115" s="30">
        <f t="shared" ref="BG115:BG178" ca="1" si="111">$E$17/(3*$C$9^2/(3*$C$9+$C$14*COS(RADIANS(BD115))))</f>
        <v>2.9689357629036617</v>
      </c>
      <c r="BH115" s="17" t="b">
        <f t="shared" ca="1" si="102"/>
        <v>0</v>
      </c>
      <c r="BI115" s="30" t="e">
        <f t="shared" ca="1" si="103"/>
        <v>#N/A</v>
      </c>
      <c r="BJ115" s="91" t="e">
        <f t="shared" ca="1" si="104"/>
        <v>#N/A</v>
      </c>
      <c r="BK115" t="b">
        <f t="shared" ca="1" si="105"/>
        <v>0</v>
      </c>
      <c r="BL115" s="30" t="e">
        <f t="shared" ref="BL115:BL178" ca="1" si="112">IF(BK115,$C$14*SIN(RADIANS(BD115)),#N/A)</f>
        <v>#N/A</v>
      </c>
      <c r="BM115" s="91" t="e">
        <f t="shared" ref="BM115:BM178" ca="1" si="113">IF(BK115,$C$14*COS(RADIANS(BD115)),#N/A)</f>
        <v>#N/A</v>
      </c>
      <c r="BN115" s="17" t="b">
        <f t="shared" ca="1" si="106"/>
        <v>0</v>
      </c>
      <c r="BO115" t="b">
        <f t="shared" ca="1" si="107"/>
        <v>0</v>
      </c>
      <c r="BP115" t="b">
        <f t="shared" ca="1" si="108"/>
        <v>0</v>
      </c>
      <c r="BQ115" t="b">
        <f t="shared" ca="1" si="109"/>
        <v>1</v>
      </c>
      <c r="BR115" s="106" t="b">
        <f t="shared" si="110"/>
        <v>0</v>
      </c>
    </row>
    <row r="116" spans="1:70" ht="15" customHeight="1">
      <c r="A116" s="19">
        <f t="shared" si="73"/>
        <v>11.40625</v>
      </c>
      <c r="B116" s="22">
        <f t="shared" ca="1" si="69"/>
        <v>181</v>
      </c>
      <c r="C116" s="4">
        <f t="shared" ca="1" si="69"/>
        <v>181</v>
      </c>
      <c r="D116" s="21">
        <f t="shared" ca="1" si="69"/>
        <v>149.36056181402327</v>
      </c>
      <c r="E116" s="4">
        <f t="shared" ca="1" si="70"/>
        <v>181</v>
      </c>
      <c r="F116" s="4">
        <f t="shared" ca="1" si="70"/>
        <v>181</v>
      </c>
      <c r="G116" s="22">
        <f t="shared" ca="1" si="71"/>
        <v>181</v>
      </c>
      <c r="H116" s="4">
        <f t="shared" ca="1" si="71"/>
        <v>102.75235969790342</v>
      </c>
      <c r="I116" s="97">
        <f t="shared" si="74"/>
        <v>11.40625</v>
      </c>
      <c r="J116" s="22">
        <f t="shared" ca="1" si="75"/>
        <v>120</v>
      </c>
      <c r="K116" s="21">
        <f t="shared" ca="1" si="82"/>
        <v>181</v>
      </c>
      <c r="L116" s="4">
        <f t="shared" ca="1" si="72"/>
        <v>181</v>
      </c>
      <c r="M116" s="21">
        <f t="shared" ca="1" si="83"/>
        <v>181</v>
      </c>
      <c r="N116" s="22" t="e">
        <f t="shared" ca="1" si="84"/>
        <v>#N/A</v>
      </c>
      <c r="O116" s="21" t="e">
        <f t="shared" ca="1" si="85"/>
        <v>#N/A</v>
      </c>
      <c r="P116" s="97">
        <f t="shared" ca="1" si="76"/>
        <v>6.5860919617001059</v>
      </c>
      <c r="Q116" t="e">
        <f t="shared" ca="1" si="77"/>
        <v>#N/A</v>
      </c>
      <c r="R116" s="106" t="e">
        <f t="shared" ca="1" si="78"/>
        <v>#N/A</v>
      </c>
      <c r="S116" s="97">
        <f t="shared" ca="1" si="79"/>
        <v>112.13503166634644</v>
      </c>
      <c r="T116" s="34" t="e">
        <f t="shared" ca="1" si="80"/>
        <v>#N/A</v>
      </c>
      <c r="U116" s="59" t="e">
        <f t="shared" ca="1" si="81"/>
        <v>#N/A</v>
      </c>
      <c r="AB116" s="4"/>
      <c r="AC116" s="4"/>
      <c r="AD116" s="4"/>
      <c r="AE116" s="4"/>
      <c r="AL116" s="97">
        <f t="shared" ca="1" si="86"/>
        <v>5.8130101479877201</v>
      </c>
      <c r="AM116" s="91">
        <f t="shared" ca="1" si="87"/>
        <v>-9.8138398235294115</v>
      </c>
      <c r="AN116" s="97">
        <f t="shared" ca="1" si="88"/>
        <v>-5.8130101479877201</v>
      </c>
      <c r="AO116" s="91">
        <f t="shared" ca="1" si="89"/>
        <v>-9.8138398235294115</v>
      </c>
      <c r="AP116" s="97" t="e">
        <f t="shared" ca="1" si="90"/>
        <v>#N/A</v>
      </c>
      <c r="AQ116" s="91" t="e">
        <f t="shared" ca="1" si="91"/>
        <v>#N/A</v>
      </c>
      <c r="AR116" s="30" t="e">
        <f t="shared" ca="1" si="92"/>
        <v>#N/A</v>
      </c>
      <c r="AS116" s="91" t="e">
        <f t="shared" ca="1" si="93"/>
        <v>#N/A</v>
      </c>
      <c r="AT116" s="97">
        <f t="shared" ca="1" si="94"/>
        <v>9.8781022619162542</v>
      </c>
      <c r="AU116" s="91">
        <f t="shared" ca="1" si="95"/>
        <v>-5.7031249999999973</v>
      </c>
      <c r="AV116" s="97" t="e">
        <f t="shared" ca="1" si="96"/>
        <v>#N/A</v>
      </c>
      <c r="AW116" s="91" t="e">
        <f t="shared" ca="1" si="97"/>
        <v>#N/A</v>
      </c>
      <c r="AX116" s="97" t="e">
        <f t="shared" ca="1" si="98"/>
        <v>#N/A</v>
      </c>
      <c r="AY116" s="91" t="e">
        <f t="shared" ca="1" si="99"/>
        <v>#N/A</v>
      </c>
      <c r="BD116" s="166">
        <v>73</v>
      </c>
      <c r="BE116" s="30">
        <f t="shared" ca="1" si="100"/>
        <v>2.7234524604074064</v>
      </c>
      <c r="BF116" s="30">
        <f t="shared" ca="1" si="101"/>
        <v>3.5111330656220439</v>
      </c>
      <c r="BG116" s="30">
        <f t="shared" ca="1" si="111"/>
        <v>2.9417601360617125</v>
      </c>
      <c r="BH116" s="17" t="b">
        <f t="shared" ca="1" si="102"/>
        <v>0</v>
      </c>
      <c r="BI116" s="30" t="e">
        <f t="shared" ca="1" si="103"/>
        <v>#N/A</v>
      </c>
      <c r="BJ116" s="91" t="e">
        <f t="shared" ca="1" si="104"/>
        <v>#N/A</v>
      </c>
      <c r="BK116" t="b">
        <f t="shared" ca="1" si="105"/>
        <v>0</v>
      </c>
      <c r="BL116" s="30" t="e">
        <f t="shared" ca="1" si="112"/>
        <v>#N/A</v>
      </c>
      <c r="BM116" s="91" t="e">
        <f t="shared" ca="1" si="113"/>
        <v>#N/A</v>
      </c>
      <c r="BN116" s="17" t="b">
        <f t="shared" ca="1" si="106"/>
        <v>0</v>
      </c>
      <c r="BO116" t="b">
        <f t="shared" ca="1" si="107"/>
        <v>0</v>
      </c>
      <c r="BP116" t="b">
        <f t="shared" ca="1" si="108"/>
        <v>0</v>
      </c>
      <c r="BQ116" t="b">
        <f t="shared" ca="1" si="109"/>
        <v>1</v>
      </c>
      <c r="BR116" s="106" t="b">
        <f t="shared" si="110"/>
        <v>0</v>
      </c>
    </row>
    <row r="117" spans="1:70" ht="15" customHeight="1">
      <c r="A117" s="19">
        <f t="shared" si="73"/>
        <v>11.5625</v>
      </c>
      <c r="B117" s="22">
        <f t="shared" ca="1" si="69"/>
        <v>181</v>
      </c>
      <c r="C117" s="4">
        <f t="shared" ca="1" si="69"/>
        <v>181</v>
      </c>
      <c r="D117" s="21">
        <f t="shared" ca="1" si="69"/>
        <v>148.07754554801602</v>
      </c>
      <c r="E117" s="4">
        <f t="shared" ca="1" si="70"/>
        <v>181</v>
      </c>
      <c r="F117" s="4">
        <f t="shared" ca="1" si="70"/>
        <v>181</v>
      </c>
      <c r="G117" s="22">
        <f t="shared" ca="1" si="71"/>
        <v>181</v>
      </c>
      <c r="H117" s="4">
        <f t="shared" ca="1" si="71"/>
        <v>102.57718770700014</v>
      </c>
      <c r="I117" s="97">
        <f t="shared" si="74"/>
        <v>11.5625</v>
      </c>
      <c r="J117" s="22">
        <f t="shared" ca="1" si="75"/>
        <v>120</v>
      </c>
      <c r="K117" s="21">
        <f t="shared" ca="1" si="82"/>
        <v>181</v>
      </c>
      <c r="L117" s="4">
        <f t="shared" ca="1" si="72"/>
        <v>181</v>
      </c>
      <c r="M117" s="21">
        <f t="shared" ca="1" si="83"/>
        <v>181</v>
      </c>
      <c r="N117" s="22" t="e">
        <f t="shared" ca="1" si="84"/>
        <v>#N/A</v>
      </c>
      <c r="O117" s="21" t="e">
        <f t="shared" ca="1" si="85"/>
        <v>#N/A</v>
      </c>
      <c r="P117" s="97">
        <f t="shared" ca="1" si="76"/>
        <v>5.3030756956928542</v>
      </c>
      <c r="Q117" t="e">
        <f t="shared" ca="1" si="77"/>
        <v>#N/A</v>
      </c>
      <c r="R117" s="106" t="e">
        <f t="shared" ca="1" si="78"/>
        <v>#N/A</v>
      </c>
      <c r="S117" s="97">
        <f t="shared" ca="1" si="79"/>
        <v>110.85201540033918</v>
      </c>
      <c r="T117" s="34" t="e">
        <f t="shared" ca="1" si="80"/>
        <v>#N/A</v>
      </c>
      <c r="U117" s="59" t="e">
        <f t="shared" ca="1" si="81"/>
        <v>#N/A</v>
      </c>
      <c r="AB117" s="4"/>
      <c r="AC117" s="4"/>
      <c r="AD117" s="4"/>
      <c r="AE117" s="4"/>
      <c r="AL117" s="97">
        <f t="shared" ca="1" si="86"/>
        <v>6.1139147988918054</v>
      </c>
      <c r="AM117" s="91">
        <f t="shared" ca="1" si="87"/>
        <v>-9.8138398235294098</v>
      </c>
      <c r="AN117" s="97">
        <f t="shared" ca="1" si="88"/>
        <v>-6.1139147988918054</v>
      </c>
      <c r="AO117" s="91">
        <f t="shared" ca="1" si="89"/>
        <v>-9.8138398235294098</v>
      </c>
      <c r="AP117" s="97" t="e">
        <f t="shared" ca="1" si="90"/>
        <v>#N/A</v>
      </c>
      <c r="AQ117" s="91" t="e">
        <f t="shared" ca="1" si="91"/>
        <v>#N/A</v>
      </c>
      <c r="AR117" s="30" t="e">
        <f t="shared" ca="1" si="92"/>
        <v>#N/A</v>
      </c>
      <c r="AS117" s="91" t="e">
        <f t="shared" ca="1" si="93"/>
        <v>#N/A</v>
      </c>
      <c r="AT117" s="97">
        <f t="shared" ca="1" si="94"/>
        <v>10.013418731257573</v>
      </c>
      <c r="AU117" s="91">
        <f t="shared" ca="1" si="95"/>
        <v>-5.7812499999999973</v>
      </c>
      <c r="AV117" s="97" t="e">
        <f t="shared" ca="1" si="96"/>
        <v>#N/A</v>
      </c>
      <c r="AW117" s="91" t="e">
        <f t="shared" ca="1" si="97"/>
        <v>#N/A</v>
      </c>
      <c r="AX117" s="97" t="e">
        <f t="shared" ca="1" si="98"/>
        <v>#N/A</v>
      </c>
      <c r="AY117" s="91" t="e">
        <f t="shared" ca="1" si="99"/>
        <v>#N/A</v>
      </c>
      <c r="BD117" s="166">
        <v>74</v>
      </c>
      <c r="BE117" s="30">
        <f t="shared" ca="1" si="100"/>
        <v>2.8887972612438548</v>
      </c>
      <c r="BF117" s="30">
        <f t="shared" ca="1" si="101"/>
        <v>3.4785240969590916</v>
      </c>
      <c r="BG117" s="30">
        <f t="shared" ca="1" si="111"/>
        <v>2.9144391082630228</v>
      </c>
      <c r="BH117" s="17" t="b">
        <f t="shared" ca="1" si="102"/>
        <v>0</v>
      </c>
      <c r="BI117" s="30" t="e">
        <f t="shared" ca="1" si="103"/>
        <v>#N/A</v>
      </c>
      <c r="BJ117" s="91" t="e">
        <f t="shared" ca="1" si="104"/>
        <v>#N/A</v>
      </c>
      <c r="BK117" t="b">
        <f t="shared" ca="1" si="105"/>
        <v>0</v>
      </c>
      <c r="BL117" s="30" t="e">
        <f t="shared" ca="1" si="112"/>
        <v>#N/A</v>
      </c>
      <c r="BM117" s="91" t="e">
        <f t="shared" ca="1" si="113"/>
        <v>#N/A</v>
      </c>
      <c r="BN117" s="17" t="b">
        <f t="shared" ca="1" si="106"/>
        <v>0</v>
      </c>
      <c r="BO117" t="b">
        <f t="shared" ca="1" si="107"/>
        <v>0</v>
      </c>
      <c r="BP117" t="b">
        <f t="shared" ca="1" si="108"/>
        <v>0</v>
      </c>
      <c r="BQ117" t="b">
        <f t="shared" ca="1" si="109"/>
        <v>1</v>
      </c>
      <c r="BR117" s="106" t="b">
        <f t="shared" si="110"/>
        <v>0</v>
      </c>
    </row>
    <row r="118" spans="1:70" ht="15" customHeight="1">
      <c r="A118" s="19">
        <f t="shared" si="73"/>
        <v>11.71875</v>
      </c>
      <c r="B118" s="22">
        <f t="shared" ca="1" si="69"/>
        <v>181</v>
      </c>
      <c r="C118" s="4">
        <f t="shared" ca="1" si="69"/>
        <v>181</v>
      </c>
      <c r="D118" s="21">
        <f t="shared" ca="1" si="69"/>
        <v>146.87157268914152</v>
      </c>
      <c r="E118" s="4">
        <f t="shared" ca="1" si="70"/>
        <v>181</v>
      </c>
      <c r="F118" s="4">
        <f t="shared" ca="1" si="70"/>
        <v>181</v>
      </c>
      <c r="G118" s="22">
        <f t="shared" ca="1" si="71"/>
        <v>181</v>
      </c>
      <c r="H118" s="4">
        <f t="shared" ca="1" si="71"/>
        <v>102.4068016580292</v>
      </c>
      <c r="I118" s="97">
        <f t="shared" si="74"/>
        <v>11.71875</v>
      </c>
      <c r="J118" s="22">
        <f t="shared" ca="1" si="75"/>
        <v>120</v>
      </c>
      <c r="K118" s="21">
        <f t="shared" ca="1" si="82"/>
        <v>181</v>
      </c>
      <c r="L118" s="4">
        <f t="shared" ca="1" si="72"/>
        <v>181</v>
      </c>
      <c r="M118" s="21">
        <f t="shared" ca="1" si="83"/>
        <v>181</v>
      </c>
      <c r="N118" s="22" t="e">
        <f t="shared" ca="1" si="84"/>
        <v>#N/A</v>
      </c>
      <c r="O118" s="21" t="e">
        <f t="shared" ca="1" si="85"/>
        <v>#N/A</v>
      </c>
      <c r="P118" s="97">
        <f t="shared" ca="1" si="76"/>
        <v>4.0971028368183511</v>
      </c>
      <c r="Q118" t="e">
        <f t="shared" ca="1" si="77"/>
        <v>#N/A</v>
      </c>
      <c r="R118" s="106" t="e">
        <f t="shared" ca="1" si="78"/>
        <v>#N/A</v>
      </c>
      <c r="S118" s="97">
        <f t="shared" ca="1" si="79"/>
        <v>109.64604254146468</v>
      </c>
      <c r="T118" s="34" t="e">
        <f t="shared" ca="1" si="80"/>
        <v>#N/A</v>
      </c>
      <c r="U118" s="59" t="e">
        <f t="shared" ca="1" si="81"/>
        <v>#N/A</v>
      </c>
      <c r="AB118" s="4"/>
      <c r="AC118" s="4"/>
      <c r="AD118" s="4"/>
      <c r="AE118" s="4"/>
      <c r="AL118" s="97">
        <f t="shared" ca="1" si="86"/>
        <v>6.4045022820363</v>
      </c>
      <c r="AM118" s="91">
        <f t="shared" ca="1" si="87"/>
        <v>-9.8138398235294133</v>
      </c>
      <c r="AN118" s="97">
        <f t="shared" ca="1" si="88"/>
        <v>-6.4045022820363</v>
      </c>
      <c r="AO118" s="91">
        <f t="shared" ca="1" si="89"/>
        <v>-9.8138398235294133</v>
      </c>
      <c r="AP118" s="97" t="e">
        <f t="shared" ca="1" si="90"/>
        <v>#N/A</v>
      </c>
      <c r="AQ118" s="91" t="e">
        <f t="shared" ca="1" si="91"/>
        <v>#N/A</v>
      </c>
      <c r="AR118" s="30" t="e">
        <f t="shared" ca="1" si="92"/>
        <v>#N/A</v>
      </c>
      <c r="AS118" s="91" t="e">
        <f t="shared" ca="1" si="93"/>
        <v>#N/A</v>
      </c>
      <c r="AT118" s="97">
        <f t="shared" ca="1" si="94"/>
        <v>10.148735200598891</v>
      </c>
      <c r="AU118" s="91">
        <f t="shared" ca="1" si="95"/>
        <v>-5.8593749999999973</v>
      </c>
      <c r="AV118" s="97" t="e">
        <f t="shared" ca="1" si="96"/>
        <v>#N/A</v>
      </c>
      <c r="AW118" s="91" t="e">
        <f t="shared" ca="1" si="97"/>
        <v>#N/A</v>
      </c>
      <c r="AX118" s="97" t="e">
        <f t="shared" ca="1" si="98"/>
        <v>#N/A</v>
      </c>
      <c r="AY118" s="91" t="e">
        <f t="shared" ca="1" si="99"/>
        <v>#N/A</v>
      </c>
      <c r="BD118" s="166">
        <v>75</v>
      </c>
      <c r="BE118" s="30">
        <f t="shared" ca="1" si="100"/>
        <v>3.0765140883092226</v>
      </c>
      <c r="BF118" s="30">
        <f t="shared" ca="1" si="101"/>
        <v>3.4457515182264826</v>
      </c>
      <c r="BG118" s="30">
        <f t="shared" ca="1" si="111"/>
        <v>2.8869810017573232</v>
      </c>
      <c r="BH118" s="17" t="b">
        <f t="shared" ca="1" si="102"/>
        <v>0</v>
      </c>
      <c r="BI118" s="30" t="e">
        <f t="shared" ca="1" si="103"/>
        <v>#N/A</v>
      </c>
      <c r="BJ118" s="91" t="e">
        <f t="shared" ca="1" si="104"/>
        <v>#N/A</v>
      </c>
      <c r="BK118" t="b">
        <f t="shared" ca="1" si="105"/>
        <v>0</v>
      </c>
      <c r="BL118" s="30" t="e">
        <f t="shared" ca="1" si="112"/>
        <v>#N/A</v>
      </c>
      <c r="BM118" s="91" t="e">
        <f t="shared" ca="1" si="113"/>
        <v>#N/A</v>
      </c>
      <c r="BN118" s="17" t="b">
        <f t="shared" ca="1" si="106"/>
        <v>0</v>
      </c>
      <c r="BO118" t="b">
        <f t="shared" ca="1" si="107"/>
        <v>0</v>
      </c>
      <c r="BP118" t="b">
        <f t="shared" ca="1" si="108"/>
        <v>0</v>
      </c>
      <c r="BQ118" t="b">
        <f t="shared" ca="1" si="109"/>
        <v>1</v>
      </c>
      <c r="BR118" s="106" t="b">
        <f t="shared" si="110"/>
        <v>0</v>
      </c>
    </row>
    <row r="119" spans="1:70" ht="15" customHeight="1">
      <c r="A119" s="19">
        <f t="shared" si="73"/>
        <v>11.875</v>
      </c>
      <c r="B119" s="22">
        <f t="shared" ca="1" si="69"/>
        <v>181</v>
      </c>
      <c r="C119" s="4">
        <f t="shared" ca="1" si="69"/>
        <v>181</v>
      </c>
      <c r="D119" s="21">
        <f t="shared" ca="1" si="69"/>
        <v>145.73359952724348</v>
      </c>
      <c r="E119" s="4">
        <f t="shared" ca="1" si="70"/>
        <v>181</v>
      </c>
      <c r="F119" s="4">
        <f t="shared" ca="1" si="70"/>
        <v>181</v>
      </c>
      <c r="G119" s="22">
        <f t="shared" ca="1" si="71"/>
        <v>181</v>
      </c>
      <c r="H119" s="4">
        <f t="shared" ca="1" si="71"/>
        <v>102.24100650282114</v>
      </c>
      <c r="I119" s="97">
        <f t="shared" si="74"/>
        <v>11.875</v>
      </c>
      <c r="J119" s="22">
        <f t="shared" ca="1" si="75"/>
        <v>120</v>
      </c>
      <c r="K119" s="21">
        <f t="shared" ca="1" si="82"/>
        <v>181</v>
      </c>
      <c r="L119" s="4">
        <f t="shared" ca="1" si="72"/>
        <v>181</v>
      </c>
      <c r="M119" s="21">
        <f t="shared" ca="1" si="83"/>
        <v>181</v>
      </c>
      <c r="N119" s="22" t="e">
        <f t="shared" ca="1" si="84"/>
        <v>#N/A</v>
      </c>
      <c r="O119" s="21" t="e">
        <f t="shared" ca="1" si="85"/>
        <v>#N/A</v>
      </c>
      <c r="P119" s="97">
        <f t="shared" ca="1" si="76"/>
        <v>2.9591296749203195</v>
      </c>
      <c r="Q119" t="e">
        <f t="shared" ca="1" si="77"/>
        <v>#N/A</v>
      </c>
      <c r="R119" s="106" t="e">
        <f t="shared" ca="1" si="78"/>
        <v>#N/A</v>
      </c>
      <c r="S119" s="97">
        <f t="shared" ca="1" si="79"/>
        <v>108.50806937956665</v>
      </c>
      <c r="T119" s="34" t="e">
        <f t="shared" ca="1" si="80"/>
        <v>#N/A</v>
      </c>
      <c r="U119" s="59" t="e">
        <f t="shared" ca="1" si="81"/>
        <v>#N/A</v>
      </c>
      <c r="AB119" s="4"/>
      <c r="AC119" s="4"/>
      <c r="AD119" s="4"/>
      <c r="AE119" s="4"/>
      <c r="AL119" s="97">
        <f t="shared" ca="1" si="86"/>
        <v>6.6861179258302172</v>
      </c>
      <c r="AM119" s="91">
        <f t="shared" ca="1" si="87"/>
        <v>-9.8138398235294133</v>
      </c>
      <c r="AN119" s="97">
        <f t="shared" ca="1" si="88"/>
        <v>-6.6861179258302172</v>
      </c>
      <c r="AO119" s="91">
        <f t="shared" ca="1" si="89"/>
        <v>-9.8138398235294133</v>
      </c>
      <c r="AP119" s="97" t="e">
        <f t="shared" ca="1" si="90"/>
        <v>#N/A</v>
      </c>
      <c r="AQ119" s="91" t="e">
        <f t="shared" ca="1" si="91"/>
        <v>#N/A</v>
      </c>
      <c r="AR119" s="30" t="e">
        <f t="shared" ca="1" si="92"/>
        <v>#N/A</v>
      </c>
      <c r="AS119" s="91" t="e">
        <f t="shared" ca="1" si="93"/>
        <v>#N/A</v>
      </c>
      <c r="AT119" s="97">
        <f t="shared" ca="1" si="94"/>
        <v>10.28405166994021</v>
      </c>
      <c r="AU119" s="91">
        <f t="shared" ca="1" si="95"/>
        <v>-5.9374999999999973</v>
      </c>
      <c r="AV119" s="97" t="e">
        <f t="shared" ca="1" si="96"/>
        <v>#N/A</v>
      </c>
      <c r="AW119" s="91" t="e">
        <f t="shared" ca="1" si="97"/>
        <v>#N/A</v>
      </c>
      <c r="AX119" s="97" t="e">
        <f t="shared" ca="1" si="98"/>
        <v>#N/A</v>
      </c>
      <c r="AY119" s="91" t="e">
        <f t="shared" ca="1" si="99"/>
        <v>#N/A</v>
      </c>
      <c r="BD119" s="166">
        <v>76</v>
      </c>
      <c r="BE119" s="30">
        <f t="shared" ca="1" si="100"/>
        <v>3.2913946735036204</v>
      </c>
      <c r="BF119" s="30">
        <f t="shared" ca="1" si="101"/>
        <v>3.4128253122691756</v>
      </c>
      <c r="BG119" s="30">
        <f t="shared" ca="1" si="111"/>
        <v>2.8593941805498497</v>
      </c>
      <c r="BH119" s="17" t="b">
        <f t="shared" ca="1" si="102"/>
        <v>0</v>
      </c>
      <c r="BI119" s="30" t="e">
        <f t="shared" ca="1" si="103"/>
        <v>#N/A</v>
      </c>
      <c r="BJ119" s="91" t="e">
        <f t="shared" ca="1" si="104"/>
        <v>#N/A</v>
      </c>
      <c r="BK119" t="b">
        <f t="shared" ca="1" si="105"/>
        <v>0</v>
      </c>
      <c r="BL119" s="30" t="e">
        <f t="shared" ca="1" si="112"/>
        <v>#N/A</v>
      </c>
      <c r="BM119" s="91" t="e">
        <f t="shared" ca="1" si="113"/>
        <v>#N/A</v>
      </c>
      <c r="BN119" s="17" t="b">
        <f t="shared" ca="1" si="106"/>
        <v>0</v>
      </c>
      <c r="BO119" t="b">
        <f t="shared" ca="1" si="107"/>
        <v>0</v>
      </c>
      <c r="BP119" t="b">
        <f t="shared" ca="1" si="108"/>
        <v>0</v>
      </c>
      <c r="BQ119" t="b">
        <f t="shared" ca="1" si="109"/>
        <v>1</v>
      </c>
      <c r="BR119" s="106" t="b">
        <f t="shared" si="110"/>
        <v>0</v>
      </c>
    </row>
    <row r="120" spans="1:70" ht="15" customHeight="1">
      <c r="A120" s="19">
        <f t="shared" si="73"/>
        <v>12.03125</v>
      </c>
      <c r="B120" s="22">
        <f t="shared" ca="1" si="69"/>
        <v>181</v>
      </c>
      <c r="C120" s="4">
        <f t="shared" ca="1" si="69"/>
        <v>181</v>
      </c>
      <c r="D120" s="21">
        <f t="shared" ca="1" si="69"/>
        <v>144.65621699451358</v>
      </c>
      <c r="E120" s="4">
        <f t="shared" ca="1" si="70"/>
        <v>181</v>
      </c>
      <c r="F120" s="4">
        <f t="shared" ca="1" si="70"/>
        <v>181</v>
      </c>
      <c r="G120" s="22">
        <f t="shared" ca="1" si="71"/>
        <v>181</v>
      </c>
      <c r="H120" s="4">
        <f t="shared" ca="1" si="71"/>
        <v>102.07961773235084</v>
      </c>
      <c r="I120" s="97">
        <f t="shared" si="74"/>
        <v>12.03125</v>
      </c>
      <c r="J120" s="22">
        <f t="shared" ca="1" si="75"/>
        <v>120</v>
      </c>
      <c r="K120" s="21">
        <f t="shared" ca="1" si="82"/>
        <v>181</v>
      </c>
      <c r="L120" s="4">
        <f t="shared" ca="1" si="72"/>
        <v>181</v>
      </c>
      <c r="M120" s="21">
        <f t="shared" ca="1" si="83"/>
        <v>181</v>
      </c>
      <c r="N120" s="22" t="e">
        <f t="shared" ca="1" si="84"/>
        <v>#N/A</v>
      </c>
      <c r="O120" s="21" t="e">
        <f t="shared" ca="1" si="85"/>
        <v>#N/A</v>
      </c>
      <c r="P120" s="97">
        <f t="shared" ca="1" si="76"/>
        <v>1.8817471421904202</v>
      </c>
      <c r="Q120" t="e">
        <f t="shared" ca="1" si="77"/>
        <v>#N/A</v>
      </c>
      <c r="R120" s="106" t="e">
        <f t="shared" ca="1" si="78"/>
        <v>#N/A</v>
      </c>
      <c r="S120" s="97">
        <f t="shared" ca="1" si="79"/>
        <v>107.43068684683675</v>
      </c>
      <c r="T120" s="34" t="e">
        <f t="shared" ca="1" si="80"/>
        <v>#N/A</v>
      </c>
      <c r="U120" s="59" t="e">
        <f t="shared" ca="1" si="81"/>
        <v>#N/A</v>
      </c>
      <c r="AB120" s="4"/>
      <c r="AC120" s="4"/>
      <c r="AD120" s="4"/>
      <c r="AE120" s="4"/>
      <c r="AL120" s="97">
        <f t="shared" ca="1" si="86"/>
        <v>6.9598508949982669</v>
      </c>
      <c r="AM120" s="91">
        <f t="shared" ca="1" si="87"/>
        <v>-9.8138398235294133</v>
      </c>
      <c r="AN120" s="97">
        <f t="shared" ca="1" si="88"/>
        <v>-6.9598508949982669</v>
      </c>
      <c r="AO120" s="91">
        <f t="shared" ca="1" si="89"/>
        <v>-9.8138398235294133</v>
      </c>
      <c r="AP120" s="97" t="e">
        <f t="shared" ca="1" si="90"/>
        <v>#N/A</v>
      </c>
      <c r="AQ120" s="91" t="e">
        <f t="shared" ca="1" si="91"/>
        <v>#N/A</v>
      </c>
      <c r="AR120" s="30" t="e">
        <f t="shared" ca="1" si="92"/>
        <v>#N/A</v>
      </c>
      <c r="AS120" s="91" t="e">
        <f t="shared" ca="1" si="93"/>
        <v>#N/A</v>
      </c>
      <c r="AT120" s="97">
        <f t="shared" ca="1" si="94"/>
        <v>10.419368139281529</v>
      </c>
      <c r="AU120" s="91">
        <f t="shared" ca="1" si="95"/>
        <v>-6.0156249999999973</v>
      </c>
      <c r="AV120" s="97" t="e">
        <f t="shared" ca="1" si="96"/>
        <v>#N/A</v>
      </c>
      <c r="AW120" s="91" t="e">
        <f t="shared" ca="1" si="97"/>
        <v>#N/A</v>
      </c>
      <c r="AX120" s="97" t="e">
        <f t="shared" ca="1" si="98"/>
        <v>#N/A</v>
      </c>
      <c r="AY120" s="91" t="e">
        <f t="shared" ca="1" si="99"/>
        <v>#N/A</v>
      </c>
      <c r="BD120" s="166">
        <v>77</v>
      </c>
      <c r="BE120" s="30">
        <f t="shared" ca="1" si="100"/>
        <v>3.5397052967952072</v>
      </c>
      <c r="BF120" s="30">
        <f t="shared" ca="1" si="101"/>
        <v>3.3797555087284668</v>
      </c>
      <c r="BG120" s="30">
        <f t="shared" ca="1" si="111"/>
        <v>2.8316870478535803</v>
      </c>
      <c r="BH120" s="17" t="b">
        <f t="shared" ca="1" si="102"/>
        <v>0</v>
      </c>
      <c r="BI120" s="30" t="e">
        <f t="shared" ca="1" si="103"/>
        <v>#N/A</v>
      </c>
      <c r="BJ120" s="91" t="e">
        <f t="shared" ca="1" si="104"/>
        <v>#N/A</v>
      </c>
      <c r="BK120" t="b">
        <f t="shared" ca="1" si="105"/>
        <v>0</v>
      </c>
      <c r="BL120" s="30" t="e">
        <f t="shared" ca="1" si="112"/>
        <v>#N/A</v>
      </c>
      <c r="BM120" s="91" t="e">
        <f t="shared" ca="1" si="113"/>
        <v>#N/A</v>
      </c>
      <c r="BN120" s="17" t="b">
        <f t="shared" ca="1" si="106"/>
        <v>0</v>
      </c>
      <c r="BO120" t="b">
        <f t="shared" ca="1" si="107"/>
        <v>0</v>
      </c>
      <c r="BP120" t="b">
        <f t="shared" ca="1" si="108"/>
        <v>0</v>
      </c>
      <c r="BQ120" t="b">
        <f t="shared" ca="1" si="109"/>
        <v>1</v>
      </c>
      <c r="BR120" s="106" t="b">
        <f t="shared" si="110"/>
        <v>0</v>
      </c>
    </row>
    <row r="121" spans="1:70" ht="15" customHeight="1">
      <c r="A121" s="19">
        <f t="shared" si="73"/>
        <v>12.1875</v>
      </c>
      <c r="B121" s="22">
        <f t="shared" ca="1" si="69"/>
        <v>181</v>
      </c>
      <c r="C121" s="4">
        <f t="shared" ca="1" si="69"/>
        <v>181</v>
      </c>
      <c r="D121" s="21">
        <f t="shared" ca="1" si="69"/>
        <v>143.63326000510153</v>
      </c>
      <c r="E121" s="4">
        <f t="shared" ca="1" si="70"/>
        <v>181</v>
      </c>
      <c r="F121" s="4">
        <f t="shared" ca="1" si="70"/>
        <v>181</v>
      </c>
      <c r="G121" s="22">
        <f t="shared" ca="1" si="71"/>
        <v>181</v>
      </c>
      <c r="H121" s="4">
        <f t="shared" ca="1" si="71"/>
        <v>101.92246066897606</v>
      </c>
      <c r="I121" s="97">
        <f t="shared" si="74"/>
        <v>12.1875</v>
      </c>
      <c r="J121" s="22">
        <f t="shared" ca="1" si="75"/>
        <v>120</v>
      </c>
      <c r="K121" s="21">
        <f t="shared" ca="1" si="82"/>
        <v>181</v>
      </c>
      <c r="L121" s="4">
        <f t="shared" ca="1" si="72"/>
        <v>181</v>
      </c>
      <c r="M121" s="21">
        <f t="shared" ca="1" si="83"/>
        <v>181</v>
      </c>
      <c r="N121" s="22" t="e">
        <f t="shared" ca="1" si="84"/>
        <v>#N/A</v>
      </c>
      <c r="O121" s="21" t="e">
        <f t="shared" ca="1" si="85"/>
        <v>#N/A</v>
      </c>
      <c r="P121" s="97">
        <f t="shared" ca="1" si="76"/>
        <v>0.85879015277836857</v>
      </c>
      <c r="Q121" t="e">
        <f t="shared" ca="1" si="77"/>
        <v>#N/A</v>
      </c>
      <c r="R121" s="106" t="e">
        <f t="shared" ca="1" si="78"/>
        <v>#N/A</v>
      </c>
      <c r="S121" s="97">
        <f t="shared" ca="1" si="79"/>
        <v>106.4077298574247</v>
      </c>
      <c r="T121" s="34" t="e">
        <f t="shared" ca="1" si="80"/>
        <v>#N/A</v>
      </c>
      <c r="U121" s="59" t="e">
        <f t="shared" ca="1" si="81"/>
        <v>#N/A</v>
      </c>
      <c r="AB121" s="4"/>
      <c r="AC121" s="4"/>
      <c r="AD121" s="4"/>
      <c r="AE121" s="4"/>
      <c r="AL121" s="97">
        <f t="shared" ca="1" si="86"/>
        <v>7.2265969977651423</v>
      </c>
      <c r="AM121" s="91">
        <f t="shared" ca="1" si="87"/>
        <v>-9.8138398235294133</v>
      </c>
      <c r="AN121" s="97">
        <f t="shared" ca="1" si="88"/>
        <v>-7.2265969977651423</v>
      </c>
      <c r="AO121" s="91">
        <f t="shared" ca="1" si="89"/>
        <v>-9.8138398235294133</v>
      </c>
      <c r="AP121" s="97" t="e">
        <f t="shared" ca="1" si="90"/>
        <v>#N/A</v>
      </c>
      <c r="AQ121" s="91" t="e">
        <f t="shared" ca="1" si="91"/>
        <v>#N/A</v>
      </c>
      <c r="AR121" s="30" t="e">
        <f t="shared" ca="1" si="92"/>
        <v>#N/A</v>
      </c>
      <c r="AS121" s="91" t="e">
        <f t="shared" ca="1" si="93"/>
        <v>#N/A</v>
      </c>
      <c r="AT121" s="97">
        <f t="shared" ca="1" si="94"/>
        <v>10.554684608622846</v>
      </c>
      <c r="AU121" s="91">
        <f t="shared" ca="1" si="95"/>
        <v>-6.0937499999999973</v>
      </c>
      <c r="AV121" s="97" t="e">
        <f t="shared" ca="1" si="96"/>
        <v>#N/A</v>
      </c>
      <c r="AW121" s="91" t="e">
        <f t="shared" ca="1" si="97"/>
        <v>#N/A</v>
      </c>
      <c r="AX121" s="97" t="e">
        <f t="shared" ca="1" si="98"/>
        <v>#N/A</v>
      </c>
      <c r="AY121" s="91" t="e">
        <f t="shared" ca="1" si="99"/>
        <v>#N/A</v>
      </c>
      <c r="BD121" s="166">
        <v>78</v>
      </c>
      <c r="BE121" s="30">
        <f t="shared" ca="1" si="100"/>
        <v>3.8298011788023514</v>
      </c>
      <c r="BF121" s="30">
        <f t="shared" ca="1" si="101"/>
        <v>3.3465521809868704</v>
      </c>
      <c r="BG121" s="30">
        <f t="shared" ca="1" si="111"/>
        <v>2.80386804352954</v>
      </c>
      <c r="BH121" s="17" t="b">
        <f t="shared" ca="1" si="102"/>
        <v>0</v>
      </c>
      <c r="BI121" s="30" t="e">
        <f t="shared" ca="1" si="103"/>
        <v>#N/A</v>
      </c>
      <c r="BJ121" s="91" t="e">
        <f t="shared" ca="1" si="104"/>
        <v>#N/A</v>
      </c>
      <c r="BK121" t="b">
        <f t="shared" ca="1" si="105"/>
        <v>0</v>
      </c>
      <c r="BL121" s="30" t="e">
        <f t="shared" ca="1" si="112"/>
        <v>#N/A</v>
      </c>
      <c r="BM121" s="91" t="e">
        <f t="shared" ca="1" si="113"/>
        <v>#N/A</v>
      </c>
      <c r="BN121" s="17" t="b">
        <f t="shared" ca="1" si="106"/>
        <v>0</v>
      </c>
      <c r="BO121" t="b">
        <f t="shared" ca="1" si="107"/>
        <v>0</v>
      </c>
      <c r="BP121" t="b">
        <f t="shared" ca="1" si="108"/>
        <v>0</v>
      </c>
      <c r="BQ121" t="b">
        <f t="shared" ca="1" si="109"/>
        <v>1</v>
      </c>
      <c r="BR121" s="106" t="b">
        <f t="shared" si="110"/>
        <v>0</v>
      </c>
    </row>
    <row r="122" spans="1:70" ht="15" customHeight="1">
      <c r="A122" s="19">
        <f t="shared" si="73"/>
        <v>12.34375</v>
      </c>
      <c r="B122" s="22">
        <f t="shared" ref="B122:D141" ca="1" si="114">IFERROR(DEGREES(ACOS(3*$C$9*($C$9-$C$17/B$42)/($C$17/B$42*$A122))),IF($C$9-$C$17/B$42&lt;=0,181,-1))</f>
        <v>181</v>
      </c>
      <c r="C122" s="4">
        <f t="shared" ca="1" si="114"/>
        <v>181</v>
      </c>
      <c r="D122" s="21">
        <f t="shared" ca="1" si="114"/>
        <v>142.6595299749159</v>
      </c>
      <c r="E122" s="4">
        <f t="shared" ref="E122:F141" ca="1" si="115">IFERROR(DEGREES(ACOS(3*$C$9*($C$9-$D$17/E$42)/($D$17/E$42*$A122))),IF($C$9-$D$17/E$42&lt;=0,181,-1))</f>
        <v>181</v>
      </c>
      <c r="F122" s="4">
        <f t="shared" ca="1" si="115"/>
        <v>181</v>
      </c>
      <c r="G122" s="22">
        <f t="shared" ref="G122:H141" ca="1" si="116">IFERROR(DEGREES(ACOS(3*$C$9*($C$9-$E$17/G$42)/($E$17/G$42*$A122))),IF($C$9-$E$17/G$42&lt;=0,181,-1))</f>
        <v>181</v>
      </c>
      <c r="H122" s="4">
        <f t="shared" ca="1" si="116"/>
        <v>101.76936981537872</v>
      </c>
      <c r="I122" s="97">
        <f t="shared" si="74"/>
        <v>12.34375</v>
      </c>
      <c r="J122" s="22">
        <f t="shared" ca="1" si="75"/>
        <v>120</v>
      </c>
      <c r="K122" s="21">
        <f t="shared" ca="1" si="82"/>
        <v>181</v>
      </c>
      <c r="L122" s="4">
        <f t="shared" ca="1" si="72"/>
        <v>181</v>
      </c>
      <c r="M122" s="21">
        <f t="shared" ca="1" si="83"/>
        <v>181</v>
      </c>
      <c r="N122" s="22" t="e">
        <f t="shared" ca="1" si="84"/>
        <v>#N/A</v>
      </c>
      <c r="O122" s="21" t="e">
        <f t="shared" ca="1" si="85"/>
        <v>#N/A</v>
      </c>
      <c r="P122" s="97">
        <f t="shared" ca="1" si="76"/>
        <v>0.11493987740726652</v>
      </c>
      <c r="Q122">
        <f t="shared" ca="1" si="77"/>
        <v>12.34375</v>
      </c>
      <c r="R122" s="106">
        <f t="shared" ca="1" si="78"/>
        <v>142.6595299749159</v>
      </c>
      <c r="S122" s="97">
        <f t="shared" ca="1" si="79"/>
        <v>105.43399982723906</v>
      </c>
      <c r="T122" s="34" t="e">
        <f t="shared" ca="1" si="80"/>
        <v>#N/A</v>
      </c>
      <c r="U122" s="59" t="e">
        <f t="shared" ca="1" si="81"/>
        <v>#N/A</v>
      </c>
      <c r="AB122" s="4"/>
      <c r="AC122" s="4"/>
      <c r="AD122" s="4"/>
      <c r="AE122" s="4"/>
      <c r="AL122" s="97">
        <f t="shared" ca="1" si="86"/>
        <v>7.4871030432743559</v>
      </c>
      <c r="AM122" s="91">
        <f t="shared" ca="1" si="87"/>
        <v>-9.8138398235294151</v>
      </c>
      <c r="AN122" s="97">
        <f t="shared" ca="1" si="88"/>
        <v>-7.4871030432743559</v>
      </c>
      <c r="AO122" s="91">
        <f t="shared" ca="1" si="89"/>
        <v>-9.8138398235294151</v>
      </c>
      <c r="AP122" s="97" t="e">
        <f t="shared" ca="1" si="90"/>
        <v>#N/A</v>
      </c>
      <c r="AQ122" s="91" t="e">
        <f t="shared" ca="1" si="91"/>
        <v>#N/A</v>
      </c>
      <c r="AR122" s="30" t="e">
        <f t="shared" ca="1" si="92"/>
        <v>#N/A</v>
      </c>
      <c r="AS122" s="91" t="e">
        <f t="shared" ca="1" si="93"/>
        <v>#N/A</v>
      </c>
      <c r="AT122" s="97">
        <f t="shared" ca="1" si="94"/>
        <v>10.690001077964165</v>
      </c>
      <c r="AU122" s="91">
        <f t="shared" ca="1" si="95"/>
        <v>-6.1718749999999973</v>
      </c>
      <c r="AV122" s="97" t="e">
        <f t="shared" ca="1" si="96"/>
        <v>#N/A</v>
      </c>
      <c r="AW122" s="91" t="e">
        <f t="shared" ca="1" si="97"/>
        <v>#N/A</v>
      </c>
      <c r="AX122" s="97" t="e">
        <f t="shared" ca="1" si="98"/>
        <v>#N/A</v>
      </c>
      <c r="AY122" s="91" t="e">
        <f t="shared" ca="1" si="99"/>
        <v>#N/A</v>
      </c>
      <c r="BD122" s="166">
        <v>79</v>
      </c>
      <c r="BE122" s="30">
        <f t="shared" ca="1" si="100"/>
        <v>4.1730759968066211</v>
      </c>
      <c r="BF122" s="30">
        <f t="shared" ca="1" si="101"/>
        <v>3.3132254430996633</v>
      </c>
      <c r="BG122" s="30">
        <f t="shared" ca="1" si="111"/>
        <v>2.7759456415159343</v>
      </c>
      <c r="BH122" s="17" t="b">
        <f t="shared" ca="1" si="102"/>
        <v>0</v>
      </c>
      <c r="BI122" s="30" t="e">
        <f t="shared" ca="1" si="103"/>
        <v>#N/A</v>
      </c>
      <c r="BJ122" s="91" t="e">
        <f t="shared" ca="1" si="104"/>
        <v>#N/A</v>
      </c>
      <c r="BK122" t="b">
        <f t="shared" ca="1" si="105"/>
        <v>0</v>
      </c>
      <c r="BL122" s="30" t="e">
        <f t="shared" ca="1" si="112"/>
        <v>#N/A</v>
      </c>
      <c r="BM122" s="91" t="e">
        <f t="shared" ca="1" si="113"/>
        <v>#N/A</v>
      </c>
      <c r="BN122" s="17" t="b">
        <f t="shared" ca="1" si="106"/>
        <v>0</v>
      </c>
      <c r="BO122" t="b">
        <f t="shared" ca="1" si="107"/>
        <v>0</v>
      </c>
      <c r="BP122" t="b">
        <f t="shared" ca="1" si="108"/>
        <v>0</v>
      </c>
      <c r="BQ122" t="b">
        <f t="shared" ca="1" si="109"/>
        <v>1</v>
      </c>
      <c r="BR122" s="106" t="b">
        <f t="shared" si="110"/>
        <v>0</v>
      </c>
    </row>
    <row r="123" spans="1:70" ht="15" customHeight="1">
      <c r="A123" s="19">
        <f t="shared" si="73"/>
        <v>12.5</v>
      </c>
      <c r="B123" s="22">
        <f t="shared" ca="1" si="114"/>
        <v>181</v>
      </c>
      <c r="C123" s="4">
        <f t="shared" ca="1" si="114"/>
        <v>181</v>
      </c>
      <c r="D123" s="21">
        <f t="shared" ca="1" si="114"/>
        <v>141.73059273196247</v>
      </c>
      <c r="E123" s="4">
        <f t="shared" ca="1" si="115"/>
        <v>181</v>
      </c>
      <c r="F123" s="4">
        <f t="shared" ca="1" si="115"/>
        <v>181</v>
      </c>
      <c r="G123" s="22">
        <f t="shared" ca="1" si="116"/>
        <v>181</v>
      </c>
      <c r="H123" s="4">
        <f t="shared" ca="1" si="116"/>
        <v>101.62018825494077</v>
      </c>
      <c r="I123" s="97">
        <f t="shared" si="74"/>
        <v>12.5</v>
      </c>
      <c r="J123" s="22">
        <f t="shared" ca="1" si="75"/>
        <v>120</v>
      </c>
      <c r="K123" s="21">
        <f t="shared" ca="1" si="82"/>
        <v>181</v>
      </c>
      <c r="L123" s="4">
        <f t="shared" ca="1" si="72"/>
        <v>181</v>
      </c>
      <c r="M123" s="21">
        <f t="shared" ca="1" si="83"/>
        <v>181</v>
      </c>
      <c r="N123" s="22" t="e">
        <f t="shared" ca="1" si="84"/>
        <v>#N/A</v>
      </c>
      <c r="O123" s="21" t="e">
        <f t="shared" ca="1" si="85"/>
        <v>#N/A</v>
      </c>
      <c r="P123" s="97">
        <f t="shared" ca="1" si="76"/>
        <v>1.0438771203606905</v>
      </c>
      <c r="Q123" t="e">
        <f t="shared" ca="1" si="77"/>
        <v>#N/A</v>
      </c>
      <c r="R123" s="106" t="e">
        <f t="shared" ca="1" si="78"/>
        <v>#N/A</v>
      </c>
      <c r="S123" s="97">
        <f t="shared" ca="1" si="79"/>
        <v>104.50506258428564</v>
      </c>
      <c r="T123" s="34" t="e">
        <f t="shared" ca="1" si="80"/>
        <v>#N/A</v>
      </c>
      <c r="U123" s="59" t="e">
        <f t="shared" ca="1" si="81"/>
        <v>#N/A</v>
      </c>
      <c r="AB123" s="4"/>
      <c r="AC123" s="4"/>
      <c r="AD123" s="4"/>
      <c r="AE123" s="4"/>
      <c r="AL123" s="97">
        <f t="shared" ca="1" si="86"/>
        <v>7.7419989613864022</v>
      </c>
      <c r="AM123" s="91">
        <f t="shared" ca="1" si="87"/>
        <v>-9.8138398235294151</v>
      </c>
      <c r="AN123" s="97">
        <f t="shared" ca="1" si="88"/>
        <v>-7.7419989613864022</v>
      </c>
      <c r="AO123" s="91">
        <f t="shared" ca="1" si="89"/>
        <v>-9.8138398235294151</v>
      </c>
      <c r="AP123" s="97" t="e">
        <f t="shared" ca="1" si="90"/>
        <v>#N/A</v>
      </c>
      <c r="AQ123" s="91" t="e">
        <f t="shared" ca="1" si="91"/>
        <v>#N/A</v>
      </c>
      <c r="AR123" s="30" t="e">
        <f t="shared" ca="1" si="92"/>
        <v>#N/A</v>
      </c>
      <c r="AS123" s="91" t="e">
        <f t="shared" ca="1" si="93"/>
        <v>#N/A</v>
      </c>
      <c r="AT123" s="97">
        <f t="shared" ca="1" si="94"/>
        <v>10.825317547305485</v>
      </c>
      <c r="AU123" s="91">
        <f t="shared" ca="1" si="95"/>
        <v>-6.2499999999999973</v>
      </c>
      <c r="AV123" s="97" t="e">
        <f t="shared" ca="1" si="96"/>
        <v>#N/A</v>
      </c>
      <c r="AW123" s="91" t="e">
        <f t="shared" ca="1" si="97"/>
        <v>#N/A</v>
      </c>
      <c r="AX123" s="97" t="e">
        <f t="shared" ca="1" si="98"/>
        <v>#N/A</v>
      </c>
      <c r="AY123" s="91" t="e">
        <f t="shared" ca="1" si="99"/>
        <v>#N/A</v>
      </c>
      <c r="BD123" s="166">
        <v>80</v>
      </c>
      <c r="BE123" s="30">
        <f t="shared" ca="1" si="100"/>
        <v>4.5854811105932214</v>
      </c>
      <c r="BF123" s="30">
        <f t="shared" ca="1" si="101"/>
        <v>3.2797854467140501</v>
      </c>
      <c r="BG123" s="30">
        <f t="shared" ca="1" si="111"/>
        <v>2.7479283472469072</v>
      </c>
      <c r="BH123" s="17" t="b">
        <f t="shared" ca="1" si="102"/>
        <v>0</v>
      </c>
      <c r="BI123" s="30" t="e">
        <f t="shared" ca="1" si="103"/>
        <v>#N/A</v>
      </c>
      <c r="BJ123" s="91" t="e">
        <f t="shared" ca="1" si="104"/>
        <v>#N/A</v>
      </c>
      <c r="BK123" t="b">
        <f t="shared" ca="1" si="105"/>
        <v>0</v>
      </c>
      <c r="BL123" s="30" t="e">
        <f t="shared" ca="1" si="112"/>
        <v>#N/A</v>
      </c>
      <c r="BM123" s="91" t="e">
        <f t="shared" ca="1" si="113"/>
        <v>#N/A</v>
      </c>
      <c r="BN123" s="17" t="b">
        <f t="shared" ca="1" si="106"/>
        <v>0</v>
      </c>
      <c r="BO123" t="b">
        <f t="shared" ca="1" si="107"/>
        <v>0</v>
      </c>
      <c r="BP123" t="b">
        <f t="shared" ca="1" si="108"/>
        <v>0</v>
      </c>
      <c r="BQ123" t="b">
        <f t="shared" ca="1" si="109"/>
        <v>1</v>
      </c>
      <c r="BR123" s="106" t="b">
        <f t="shared" si="110"/>
        <v>0</v>
      </c>
    </row>
    <row r="124" spans="1:70" ht="15" customHeight="1">
      <c r="A124" s="19">
        <f t="shared" si="73"/>
        <v>12.65625</v>
      </c>
      <c r="B124" s="22">
        <f t="shared" ca="1" si="114"/>
        <v>181</v>
      </c>
      <c r="C124" s="4">
        <f t="shared" ca="1" si="114"/>
        <v>181</v>
      </c>
      <c r="D124" s="21">
        <f t="shared" ca="1" si="114"/>
        <v>140.8426281137653</v>
      </c>
      <c r="E124" s="4">
        <f t="shared" ca="1" si="115"/>
        <v>181</v>
      </c>
      <c r="F124" s="4">
        <f t="shared" ca="1" si="115"/>
        <v>181</v>
      </c>
      <c r="G124" s="22">
        <f t="shared" ca="1" si="116"/>
        <v>181</v>
      </c>
      <c r="H124" s="4">
        <f t="shared" ca="1" si="116"/>
        <v>101.47476709884236</v>
      </c>
      <c r="I124" s="97">
        <f t="shared" si="74"/>
        <v>12.65625</v>
      </c>
      <c r="J124" s="22">
        <f t="shared" ca="1" si="75"/>
        <v>120</v>
      </c>
      <c r="K124" s="21">
        <f t="shared" ca="1" si="82"/>
        <v>181</v>
      </c>
      <c r="L124" s="4">
        <f t="shared" ca="1" si="72"/>
        <v>181</v>
      </c>
      <c r="M124" s="21">
        <f t="shared" ca="1" si="83"/>
        <v>181</v>
      </c>
      <c r="N124" s="22" t="e">
        <f t="shared" ca="1" si="84"/>
        <v>#N/A</v>
      </c>
      <c r="O124" s="21" t="e">
        <f t="shared" ca="1" si="85"/>
        <v>#N/A</v>
      </c>
      <c r="P124" s="97">
        <f t="shared" ca="1" si="76"/>
        <v>1.9318417385578641</v>
      </c>
      <c r="Q124" t="e">
        <f t="shared" ca="1" si="77"/>
        <v>#N/A</v>
      </c>
      <c r="R124" s="106" t="e">
        <f t="shared" ca="1" si="78"/>
        <v>#N/A</v>
      </c>
      <c r="S124" s="97">
        <f t="shared" ca="1" si="79"/>
        <v>103.61709796608847</v>
      </c>
      <c r="T124" s="34" t="e">
        <f t="shared" ca="1" si="80"/>
        <v>#N/A</v>
      </c>
      <c r="U124" s="59" t="e">
        <f t="shared" ca="1" si="81"/>
        <v>#N/A</v>
      </c>
      <c r="AB124" s="4"/>
      <c r="AC124" s="4"/>
      <c r="AD124" s="4"/>
      <c r="AE124" s="4"/>
      <c r="AL124" s="97">
        <f t="shared" ca="1" si="86"/>
        <v>7.9918215683665101</v>
      </c>
      <c r="AM124" s="91">
        <f t="shared" ca="1" si="87"/>
        <v>-9.8138398235294151</v>
      </c>
      <c r="AN124" s="97">
        <f t="shared" ca="1" si="88"/>
        <v>-7.9918215683665101</v>
      </c>
      <c r="AO124" s="91">
        <f t="shared" ca="1" si="89"/>
        <v>-9.8138398235294151</v>
      </c>
      <c r="AP124" s="97" t="e">
        <f t="shared" ca="1" si="90"/>
        <v>#N/A</v>
      </c>
      <c r="AQ124" s="91" t="e">
        <f t="shared" ca="1" si="91"/>
        <v>#N/A</v>
      </c>
      <c r="AR124" s="30" t="e">
        <f t="shared" ca="1" si="92"/>
        <v>#N/A</v>
      </c>
      <c r="AS124" s="91" t="e">
        <f t="shared" ca="1" si="93"/>
        <v>#N/A</v>
      </c>
      <c r="AT124" s="97">
        <f t="shared" ca="1" si="94"/>
        <v>10.960634016646802</v>
      </c>
      <c r="AU124" s="91">
        <f t="shared" ca="1" si="95"/>
        <v>-6.3281249999999973</v>
      </c>
      <c r="AV124" s="97" t="e">
        <f t="shared" ca="1" si="96"/>
        <v>#N/A</v>
      </c>
      <c r="AW124" s="91" t="e">
        <f t="shared" ca="1" si="97"/>
        <v>#N/A</v>
      </c>
      <c r="AX124" s="97" t="e">
        <f t="shared" ca="1" si="98"/>
        <v>#N/A</v>
      </c>
      <c r="AY124" s="91" t="e">
        <f t="shared" ca="1" si="99"/>
        <v>#N/A</v>
      </c>
      <c r="BD124" s="166">
        <v>81</v>
      </c>
      <c r="BE124" s="30">
        <f t="shared" ca="1" si="100"/>
        <v>5.0900576057575773</v>
      </c>
      <c r="BF124" s="30">
        <f t="shared" ca="1" si="101"/>
        <v>3.2462423779768699</v>
      </c>
      <c r="BG124" s="30">
        <f t="shared" ca="1" si="111"/>
        <v>2.719824695061702</v>
      </c>
      <c r="BH124" s="17" t="b">
        <f t="shared" ca="1" si="102"/>
        <v>0</v>
      </c>
      <c r="BI124" s="30" t="e">
        <f t="shared" ca="1" si="103"/>
        <v>#N/A</v>
      </c>
      <c r="BJ124" s="91" t="e">
        <f t="shared" ca="1" si="104"/>
        <v>#N/A</v>
      </c>
      <c r="BK124" t="b">
        <f t="shared" ca="1" si="105"/>
        <v>0</v>
      </c>
      <c r="BL124" s="30" t="e">
        <f t="shared" ca="1" si="112"/>
        <v>#N/A</v>
      </c>
      <c r="BM124" s="91" t="e">
        <f t="shared" ca="1" si="113"/>
        <v>#N/A</v>
      </c>
      <c r="BN124" s="17" t="b">
        <f t="shared" ca="1" si="106"/>
        <v>0</v>
      </c>
      <c r="BO124" t="b">
        <f t="shared" ca="1" si="107"/>
        <v>0</v>
      </c>
      <c r="BP124" t="b">
        <f t="shared" ca="1" si="108"/>
        <v>0</v>
      </c>
      <c r="BQ124" t="b">
        <f t="shared" ca="1" si="109"/>
        <v>1</v>
      </c>
      <c r="BR124" s="106" t="b">
        <f t="shared" si="110"/>
        <v>0</v>
      </c>
    </row>
    <row r="125" spans="1:70" ht="15" customHeight="1">
      <c r="A125" s="19">
        <f t="shared" si="73"/>
        <v>12.8125</v>
      </c>
      <c r="B125" s="22">
        <f t="shared" ca="1" si="114"/>
        <v>181</v>
      </c>
      <c r="C125" s="4">
        <f t="shared" ca="1" si="114"/>
        <v>181</v>
      </c>
      <c r="D125" s="21">
        <f t="shared" ca="1" si="114"/>
        <v>139.99231589769383</v>
      </c>
      <c r="E125" s="4">
        <f t="shared" ca="1" si="115"/>
        <v>181</v>
      </c>
      <c r="F125" s="4">
        <f t="shared" ca="1" si="115"/>
        <v>181</v>
      </c>
      <c r="G125" s="22">
        <f t="shared" ca="1" si="116"/>
        <v>181</v>
      </c>
      <c r="H125" s="4">
        <f t="shared" ca="1" si="116"/>
        <v>101.33296497566053</v>
      </c>
      <c r="I125" s="97">
        <f t="shared" si="74"/>
        <v>12.8125</v>
      </c>
      <c r="J125" s="22">
        <f t="shared" ca="1" si="75"/>
        <v>120</v>
      </c>
      <c r="K125" s="21">
        <f t="shared" ca="1" si="82"/>
        <v>181</v>
      </c>
      <c r="L125" s="4">
        <f t="shared" ca="1" si="72"/>
        <v>181</v>
      </c>
      <c r="M125" s="21">
        <f t="shared" ca="1" si="83"/>
        <v>181</v>
      </c>
      <c r="N125" s="22" t="e">
        <f t="shared" ca="1" si="84"/>
        <v>#N/A</v>
      </c>
      <c r="O125" s="21" t="e">
        <f t="shared" ca="1" si="85"/>
        <v>#N/A</v>
      </c>
      <c r="P125" s="97">
        <f t="shared" ca="1" si="76"/>
        <v>2.7821539546293366</v>
      </c>
      <c r="Q125" t="e">
        <f t="shared" ca="1" si="77"/>
        <v>#N/A</v>
      </c>
      <c r="R125" s="106" t="e">
        <f t="shared" ca="1" si="78"/>
        <v>#N/A</v>
      </c>
      <c r="S125" s="97">
        <f t="shared" ca="1" si="79"/>
        <v>102.76678575001699</v>
      </c>
      <c r="T125" s="34" t="e">
        <f t="shared" ca="1" si="80"/>
        <v>#N/A</v>
      </c>
      <c r="U125" s="59" t="e">
        <f t="shared" ca="1" si="81"/>
        <v>#N/A</v>
      </c>
      <c r="AB125" s="4"/>
      <c r="AC125" s="4"/>
      <c r="AD125" s="4"/>
      <c r="AE125" s="4"/>
      <c r="AL125" s="97">
        <f t="shared" ca="1" si="86"/>
        <v>8.2370324855562007</v>
      </c>
      <c r="AM125" s="91">
        <f t="shared" ca="1" si="87"/>
        <v>-9.8138398235294133</v>
      </c>
      <c r="AN125" s="97">
        <f t="shared" ca="1" si="88"/>
        <v>-8.2370324855562007</v>
      </c>
      <c r="AO125" s="91">
        <f t="shared" ca="1" si="89"/>
        <v>-9.8138398235294133</v>
      </c>
      <c r="AP125" s="97" t="e">
        <f t="shared" ca="1" si="90"/>
        <v>#N/A</v>
      </c>
      <c r="AQ125" s="91" t="e">
        <f t="shared" ca="1" si="91"/>
        <v>#N/A</v>
      </c>
      <c r="AR125" s="30" t="e">
        <f t="shared" ca="1" si="92"/>
        <v>#N/A</v>
      </c>
      <c r="AS125" s="91" t="e">
        <f t="shared" ca="1" si="93"/>
        <v>#N/A</v>
      </c>
      <c r="AT125" s="97">
        <f t="shared" ca="1" si="94"/>
        <v>11.095950485988121</v>
      </c>
      <c r="AU125" s="91">
        <f t="shared" ca="1" si="95"/>
        <v>-6.4062499999999973</v>
      </c>
      <c r="AV125" s="97" t="e">
        <f t="shared" ca="1" si="96"/>
        <v>#N/A</v>
      </c>
      <c r="AW125" s="91" t="e">
        <f t="shared" ca="1" si="97"/>
        <v>#N/A</v>
      </c>
      <c r="AX125" s="97" t="e">
        <f t="shared" ca="1" si="98"/>
        <v>#N/A</v>
      </c>
      <c r="AY125" s="91" t="e">
        <f t="shared" ca="1" si="99"/>
        <v>#N/A</v>
      </c>
      <c r="BD125" s="166">
        <v>82</v>
      </c>
      <c r="BE125" s="30">
        <f t="shared" ca="1" si="100"/>
        <v>5.7213673697557788</v>
      </c>
      <c r="BF125" s="30">
        <f t="shared" ca="1" si="101"/>
        <v>3.2126064544317989</v>
      </c>
      <c r="BG125" s="30">
        <f t="shared" ca="1" si="111"/>
        <v>2.6916432456050208</v>
      </c>
      <c r="BH125" s="17" t="b">
        <f t="shared" ca="1" si="102"/>
        <v>0</v>
      </c>
      <c r="BI125" s="30" t="e">
        <f t="shared" ca="1" si="103"/>
        <v>#N/A</v>
      </c>
      <c r="BJ125" s="91" t="e">
        <f t="shared" ca="1" si="104"/>
        <v>#N/A</v>
      </c>
      <c r="BK125" t="b">
        <f t="shared" ca="1" si="105"/>
        <v>0</v>
      </c>
      <c r="BL125" s="30" t="e">
        <f t="shared" ca="1" si="112"/>
        <v>#N/A</v>
      </c>
      <c r="BM125" s="91" t="e">
        <f t="shared" ca="1" si="113"/>
        <v>#N/A</v>
      </c>
      <c r="BN125" s="17" t="b">
        <f t="shared" ca="1" si="106"/>
        <v>0</v>
      </c>
      <c r="BO125" t="b">
        <f t="shared" ca="1" si="107"/>
        <v>0</v>
      </c>
      <c r="BP125" t="b">
        <f t="shared" ca="1" si="108"/>
        <v>0</v>
      </c>
      <c r="BQ125" t="b">
        <f t="shared" ca="1" si="109"/>
        <v>1</v>
      </c>
      <c r="BR125" s="106" t="b">
        <f t="shared" si="110"/>
        <v>0</v>
      </c>
    </row>
    <row r="126" spans="1:70" ht="15" customHeight="1">
      <c r="A126" s="19">
        <f t="shared" si="73"/>
        <v>12.96875</v>
      </c>
      <c r="B126" s="22">
        <f t="shared" ca="1" si="114"/>
        <v>181</v>
      </c>
      <c r="C126" s="4">
        <f t="shared" ca="1" si="114"/>
        <v>181</v>
      </c>
      <c r="D126" s="21">
        <f t="shared" ca="1" si="114"/>
        <v>139.17674783613566</v>
      </c>
      <c r="E126" s="4">
        <f t="shared" ca="1" si="115"/>
        <v>181</v>
      </c>
      <c r="F126" s="4">
        <f t="shared" ca="1" si="115"/>
        <v>181</v>
      </c>
      <c r="G126" s="22">
        <f t="shared" ca="1" si="116"/>
        <v>181</v>
      </c>
      <c r="H126" s="4">
        <f t="shared" ca="1" si="116"/>
        <v>101.19464755967985</v>
      </c>
      <c r="I126" s="97">
        <f t="shared" si="74"/>
        <v>12.96875</v>
      </c>
      <c r="J126" s="22">
        <f t="shared" ca="1" si="75"/>
        <v>120</v>
      </c>
      <c r="K126" s="21">
        <f t="shared" ca="1" si="82"/>
        <v>181</v>
      </c>
      <c r="L126" s="4">
        <f t="shared" ca="1" si="72"/>
        <v>181</v>
      </c>
      <c r="M126" s="21">
        <f t="shared" ca="1" si="83"/>
        <v>181</v>
      </c>
      <c r="N126" s="22" t="e">
        <f t="shared" ca="1" si="84"/>
        <v>#N/A</v>
      </c>
      <c r="O126" s="21" t="e">
        <f t="shared" ca="1" si="85"/>
        <v>#N/A</v>
      </c>
      <c r="P126" s="97">
        <f t="shared" ca="1" si="76"/>
        <v>3.5977220161875039</v>
      </c>
      <c r="Q126" t="e">
        <f t="shared" ca="1" si="77"/>
        <v>#N/A</v>
      </c>
      <c r="R126" s="106" t="e">
        <f t="shared" ca="1" si="78"/>
        <v>#N/A</v>
      </c>
      <c r="S126" s="97">
        <f t="shared" ca="1" si="79"/>
        <v>101.95121768845883</v>
      </c>
      <c r="T126" s="34" t="e">
        <f t="shared" ca="1" si="80"/>
        <v>#N/A</v>
      </c>
      <c r="U126" s="59" t="e">
        <f t="shared" ca="1" si="81"/>
        <v>#N/A</v>
      </c>
      <c r="AB126" s="4"/>
      <c r="AC126" s="4"/>
      <c r="AD126" s="4"/>
      <c r="AE126" s="4"/>
      <c r="AL126" s="97">
        <f t="shared" ca="1" si="86"/>
        <v>8.4780318754182673</v>
      </c>
      <c r="AM126" s="91">
        <f t="shared" ca="1" si="87"/>
        <v>-9.8138398235294115</v>
      </c>
      <c r="AN126" s="97">
        <f t="shared" ca="1" si="88"/>
        <v>-8.4780318754182673</v>
      </c>
      <c r="AO126" s="91">
        <f t="shared" ca="1" si="89"/>
        <v>-9.8138398235294115</v>
      </c>
      <c r="AP126" s="97" t="e">
        <f t="shared" ca="1" si="90"/>
        <v>#N/A</v>
      </c>
      <c r="AQ126" s="91" t="e">
        <f t="shared" ca="1" si="91"/>
        <v>#N/A</v>
      </c>
      <c r="AR126" s="30" t="e">
        <f t="shared" ca="1" si="92"/>
        <v>#N/A</v>
      </c>
      <c r="AS126" s="91" t="e">
        <f t="shared" ca="1" si="93"/>
        <v>#N/A</v>
      </c>
      <c r="AT126" s="97">
        <f t="shared" ca="1" si="94"/>
        <v>11.23126695532944</v>
      </c>
      <c r="AU126" s="91">
        <f t="shared" ca="1" si="95"/>
        <v>-6.4843749999999973</v>
      </c>
      <c r="AV126" s="97" t="e">
        <f t="shared" ca="1" si="96"/>
        <v>#N/A</v>
      </c>
      <c r="AW126" s="91" t="e">
        <f t="shared" ca="1" si="97"/>
        <v>#N/A</v>
      </c>
      <c r="AX126" s="97" t="e">
        <f t="shared" ca="1" si="98"/>
        <v>#N/A</v>
      </c>
      <c r="AY126" s="91" t="e">
        <f t="shared" ca="1" si="99"/>
        <v>#N/A</v>
      </c>
      <c r="BD126" s="166">
        <v>83</v>
      </c>
      <c r="BE126" s="30">
        <f t="shared" ca="1" si="100"/>
        <v>6.5337222334375262</v>
      </c>
      <c r="BF126" s="30">
        <f t="shared" ca="1" si="101"/>
        <v>3.1788879219069877</v>
      </c>
      <c r="BG126" s="30">
        <f t="shared" ca="1" si="111"/>
        <v>2.6633925832193683</v>
      </c>
      <c r="BH126" s="17" t="b">
        <f t="shared" ca="1" si="102"/>
        <v>0</v>
      </c>
      <c r="BI126" s="30" t="e">
        <f t="shared" ca="1" si="103"/>
        <v>#N/A</v>
      </c>
      <c r="BJ126" s="91" t="e">
        <f t="shared" ca="1" si="104"/>
        <v>#N/A</v>
      </c>
      <c r="BK126" t="b">
        <f t="shared" ca="1" si="105"/>
        <v>0</v>
      </c>
      <c r="BL126" s="30" t="e">
        <f t="shared" ca="1" si="112"/>
        <v>#N/A</v>
      </c>
      <c r="BM126" s="91" t="e">
        <f t="shared" ca="1" si="113"/>
        <v>#N/A</v>
      </c>
      <c r="BN126" s="17" t="b">
        <f t="shared" ca="1" si="106"/>
        <v>0</v>
      </c>
      <c r="BO126" t="b">
        <f t="shared" ca="1" si="107"/>
        <v>0</v>
      </c>
      <c r="BP126" t="b">
        <f t="shared" ca="1" si="108"/>
        <v>0</v>
      </c>
      <c r="BQ126" t="b">
        <f t="shared" ca="1" si="109"/>
        <v>1</v>
      </c>
      <c r="BR126" s="106" t="b">
        <f t="shared" si="110"/>
        <v>0</v>
      </c>
    </row>
    <row r="127" spans="1:70" ht="15" customHeight="1">
      <c r="A127" s="19">
        <f t="shared" si="73"/>
        <v>13.125</v>
      </c>
      <c r="B127" s="22">
        <f t="shared" ca="1" si="114"/>
        <v>181</v>
      </c>
      <c r="C127" s="4">
        <f t="shared" ca="1" si="114"/>
        <v>181</v>
      </c>
      <c r="D127" s="21">
        <f t="shared" ca="1" si="114"/>
        <v>138.39335881373117</v>
      </c>
      <c r="E127" s="4">
        <f t="shared" ca="1" si="115"/>
        <v>181</v>
      </c>
      <c r="F127" s="4">
        <f t="shared" ca="1" si="115"/>
        <v>181</v>
      </c>
      <c r="G127" s="22">
        <f t="shared" ca="1" si="116"/>
        <v>181</v>
      </c>
      <c r="H127" s="4">
        <f t="shared" ca="1" si="116"/>
        <v>101.05968713451011</v>
      </c>
      <c r="I127" s="97">
        <f t="shared" si="74"/>
        <v>13.125</v>
      </c>
      <c r="J127" s="22">
        <f t="shared" ca="1" si="75"/>
        <v>120</v>
      </c>
      <c r="K127" s="21">
        <f t="shared" ca="1" si="82"/>
        <v>181</v>
      </c>
      <c r="L127" s="4">
        <f t="shared" ca="1" si="72"/>
        <v>181</v>
      </c>
      <c r="M127" s="21">
        <f t="shared" ca="1" si="83"/>
        <v>181</v>
      </c>
      <c r="N127" s="22" t="e">
        <f t="shared" ca="1" si="84"/>
        <v>#N/A</v>
      </c>
      <c r="O127" s="21" t="e">
        <f t="shared" ca="1" si="85"/>
        <v>#N/A</v>
      </c>
      <c r="P127" s="97">
        <f t="shared" ca="1" si="76"/>
        <v>4.381111038591996</v>
      </c>
      <c r="Q127" t="e">
        <f t="shared" ca="1" si="77"/>
        <v>#N/A</v>
      </c>
      <c r="R127" s="106" t="e">
        <f t="shared" ca="1" si="78"/>
        <v>#N/A</v>
      </c>
      <c r="S127" s="97">
        <f t="shared" ca="1" si="79"/>
        <v>101.16782866605433</v>
      </c>
      <c r="T127" s="34" t="e">
        <f t="shared" ca="1" si="80"/>
        <v>#N/A</v>
      </c>
      <c r="U127" s="59" t="e">
        <f t="shared" ca="1" si="81"/>
        <v>#N/A</v>
      </c>
      <c r="AB127" s="4"/>
      <c r="AC127" s="4"/>
      <c r="AD127" s="4"/>
      <c r="AE127" s="4"/>
      <c r="AL127" s="97">
        <f t="shared" ca="1" si="86"/>
        <v>8.7151691273381608</v>
      </c>
      <c r="AM127" s="91">
        <f t="shared" ca="1" si="87"/>
        <v>-9.8138398235294133</v>
      </c>
      <c r="AN127" s="97">
        <f t="shared" ca="1" si="88"/>
        <v>-8.7151691273381608</v>
      </c>
      <c r="AO127" s="91">
        <f t="shared" ca="1" si="89"/>
        <v>-9.8138398235294133</v>
      </c>
      <c r="AP127" s="97" t="e">
        <f t="shared" ca="1" si="90"/>
        <v>#N/A</v>
      </c>
      <c r="AQ127" s="91" t="e">
        <f t="shared" ca="1" si="91"/>
        <v>#N/A</v>
      </c>
      <c r="AR127" s="30" t="e">
        <f t="shared" ca="1" si="92"/>
        <v>#N/A</v>
      </c>
      <c r="AS127" s="91" t="e">
        <f t="shared" ca="1" si="93"/>
        <v>#N/A</v>
      </c>
      <c r="AT127" s="97">
        <f t="shared" ca="1" si="94"/>
        <v>11.366583424670758</v>
      </c>
      <c r="AU127" s="91">
        <f t="shared" ca="1" si="95"/>
        <v>-6.5624999999999973</v>
      </c>
      <c r="AV127" s="97" t="e">
        <f t="shared" ca="1" si="96"/>
        <v>#N/A</v>
      </c>
      <c r="AW127" s="91" t="e">
        <f t="shared" ca="1" si="97"/>
        <v>#N/A</v>
      </c>
      <c r="AX127" s="97" t="e">
        <f t="shared" ca="1" si="98"/>
        <v>#N/A</v>
      </c>
      <c r="AY127" s="91" t="e">
        <f t="shared" ca="1" si="99"/>
        <v>#N/A</v>
      </c>
      <c r="BD127" s="166">
        <v>84</v>
      </c>
      <c r="BE127" s="30">
        <f t="shared" ca="1" si="100"/>
        <v>7.6176422544523286</v>
      </c>
      <c r="BF127" s="30">
        <f t="shared" ca="1" si="101"/>
        <v>3.1450970513940826</v>
      </c>
      <c r="BG127" s="30">
        <f t="shared" ca="1" si="111"/>
        <v>2.6350813133301769</v>
      </c>
      <c r="BH127" s="17" t="b">
        <f t="shared" ca="1" si="102"/>
        <v>0</v>
      </c>
      <c r="BI127" s="30" t="e">
        <f t="shared" ca="1" si="103"/>
        <v>#N/A</v>
      </c>
      <c r="BJ127" s="91" t="e">
        <f t="shared" ca="1" si="104"/>
        <v>#N/A</v>
      </c>
      <c r="BK127" t="b">
        <f t="shared" ca="1" si="105"/>
        <v>0</v>
      </c>
      <c r="BL127" s="30" t="e">
        <f t="shared" ca="1" si="112"/>
        <v>#N/A</v>
      </c>
      <c r="BM127" s="91" t="e">
        <f t="shared" ca="1" si="113"/>
        <v>#N/A</v>
      </c>
      <c r="BN127" s="17" t="b">
        <f t="shared" ca="1" si="106"/>
        <v>0</v>
      </c>
      <c r="BO127" t="b">
        <f t="shared" ca="1" si="107"/>
        <v>0</v>
      </c>
      <c r="BP127" t="b">
        <f t="shared" ca="1" si="108"/>
        <v>0</v>
      </c>
      <c r="BQ127" t="b">
        <f t="shared" ca="1" si="109"/>
        <v>1</v>
      </c>
      <c r="BR127" s="106" t="b">
        <f t="shared" si="110"/>
        <v>0</v>
      </c>
    </row>
    <row r="128" spans="1:70" ht="15" customHeight="1">
      <c r="A128" s="19">
        <f t="shared" si="73"/>
        <v>13.28125</v>
      </c>
      <c r="B128" s="22">
        <f t="shared" ca="1" si="114"/>
        <v>181</v>
      </c>
      <c r="C128" s="4">
        <f t="shared" ca="1" si="114"/>
        <v>181</v>
      </c>
      <c r="D128" s="21">
        <f t="shared" ca="1" si="114"/>
        <v>137.63987225465516</v>
      </c>
      <c r="E128" s="4">
        <f t="shared" ca="1" si="115"/>
        <v>181</v>
      </c>
      <c r="F128" s="4">
        <f t="shared" ca="1" si="115"/>
        <v>181</v>
      </c>
      <c r="G128" s="22">
        <f t="shared" ca="1" si="116"/>
        <v>181</v>
      </c>
      <c r="H128" s="4">
        <f t="shared" ca="1" si="116"/>
        <v>100.92796218894614</v>
      </c>
      <c r="I128" s="97">
        <f t="shared" si="74"/>
        <v>13.28125</v>
      </c>
      <c r="J128" s="22">
        <f t="shared" ca="1" si="75"/>
        <v>120</v>
      </c>
      <c r="K128" s="21">
        <f t="shared" ca="1" si="82"/>
        <v>181</v>
      </c>
      <c r="L128" s="4">
        <f t="shared" ca="1" si="72"/>
        <v>181</v>
      </c>
      <c r="M128" s="21">
        <f t="shared" ca="1" si="83"/>
        <v>181</v>
      </c>
      <c r="N128" s="22" t="e">
        <f t="shared" ca="1" si="84"/>
        <v>#N/A</v>
      </c>
      <c r="O128" s="21" t="e">
        <f t="shared" ca="1" si="85"/>
        <v>#N/A</v>
      </c>
      <c r="P128" s="97">
        <f t="shared" ca="1" si="76"/>
        <v>5.1345975976680052</v>
      </c>
      <c r="Q128" t="e">
        <f t="shared" ca="1" si="77"/>
        <v>#N/A</v>
      </c>
      <c r="R128" s="106" t="e">
        <f t="shared" ca="1" si="78"/>
        <v>#N/A</v>
      </c>
      <c r="S128" s="97">
        <f t="shared" ca="1" si="79"/>
        <v>100.41434210697832</v>
      </c>
      <c r="T128" s="34" t="e">
        <f t="shared" ca="1" si="80"/>
        <v>#N/A</v>
      </c>
      <c r="U128" s="59" t="e">
        <f t="shared" ca="1" si="81"/>
        <v>#N/A</v>
      </c>
      <c r="AB128" s="4"/>
      <c r="AC128" s="4"/>
      <c r="AD128" s="4"/>
      <c r="AE128" s="4"/>
      <c r="AL128" s="97">
        <f t="shared" ca="1" si="86"/>
        <v>8.9487512805199891</v>
      </c>
      <c r="AM128" s="91">
        <f t="shared" ca="1" si="87"/>
        <v>-9.8138398235294133</v>
      </c>
      <c r="AN128" s="97">
        <f t="shared" ca="1" si="88"/>
        <v>-8.9487512805199891</v>
      </c>
      <c r="AO128" s="91">
        <f t="shared" ca="1" si="89"/>
        <v>-9.8138398235294133</v>
      </c>
      <c r="AP128" s="97" t="e">
        <f t="shared" ca="1" si="90"/>
        <v>#N/A</v>
      </c>
      <c r="AQ128" s="91" t="e">
        <f t="shared" ca="1" si="91"/>
        <v>#N/A</v>
      </c>
      <c r="AR128" s="30" t="e">
        <f t="shared" ca="1" si="92"/>
        <v>#N/A</v>
      </c>
      <c r="AS128" s="91" t="e">
        <f t="shared" ca="1" si="93"/>
        <v>#N/A</v>
      </c>
      <c r="AT128" s="97">
        <f t="shared" ca="1" si="94"/>
        <v>11.501899894012077</v>
      </c>
      <c r="AU128" s="91">
        <f t="shared" ca="1" si="95"/>
        <v>-6.6406249999999973</v>
      </c>
      <c r="AV128" s="97" t="e">
        <f t="shared" ca="1" si="96"/>
        <v>#N/A</v>
      </c>
      <c r="AW128" s="91" t="e">
        <f t="shared" ca="1" si="97"/>
        <v>#N/A</v>
      </c>
      <c r="AX128" s="97" t="e">
        <f t="shared" ca="1" si="98"/>
        <v>#N/A</v>
      </c>
      <c r="AY128" s="91" t="e">
        <f t="shared" ca="1" si="99"/>
        <v>#N/A</v>
      </c>
      <c r="BD128" s="166">
        <v>85</v>
      </c>
      <c r="BE128" s="30">
        <f t="shared" ca="1" si="100"/>
        <v>9.1360639411456397</v>
      </c>
      <c r="BF128" s="30">
        <f t="shared" ca="1" si="101"/>
        <v>3.1112441359195802</v>
      </c>
      <c r="BG128" s="30">
        <f t="shared" ca="1" si="111"/>
        <v>2.6067180598245132</v>
      </c>
      <c r="BH128" s="17" t="b">
        <f t="shared" ca="1" si="102"/>
        <v>0</v>
      </c>
      <c r="BI128" s="30" t="e">
        <f t="shared" ca="1" si="103"/>
        <v>#N/A</v>
      </c>
      <c r="BJ128" s="91" t="e">
        <f t="shared" ca="1" si="104"/>
        <v>#N/A</v>
      </c>
      <c r="BK128" t="b">
        <f t="shared" ca="1" si="105"/>
        <v>0</v>
      </c>
      <c r="BL128" s="30" t="e">
        <f t="shared" ca="1" si="112"/>
        <v>#N/A</v>
      </c>
      <c r="BM128" s="91" t="e">
        <f t="shared" ca="1" si="113"/>
        <v>#N/A</v>
      </c>
      <c r="BN128" s="17" t="b">
        <f t="shared" ca="1" si="106"/>
        <v>0</v>
      </c>
      <c r="BO128" t="b">
        <f t="shared" ca="1" si="107"/>
        <v>0</v>
      </c>
      <c r="BP128" t="b">
        <f t="shared" ca="1" si="108"/>
        <v>0</v>
      </c>
      <c r="BQ128" t="b">
        <f t="shared" ca="1" si="109"/>
        <v>1</v>
      </c>
      <c r="BR128" s="106" t="b">
        <f t="shared" si="110"/>
        <v>0</v>
      </c>
    </row>
    <row r="129" spans="1:70" ht="15" customHeight="1">
      <c r="A129" s="19">
        <f t="shared" si="73"/>
        <v>13.4375</v>
      </c>
      <c r="B129" s="22">
        <f t="shared" ca="1" si="114"/>
        <v>181</v>
      </c>
      <c r="C129" s="4">
        <f t="shared" ca="1" si="114"/>
        <v>181</v>
      </c>
      <c r="D129" s="21">
        <f t="shared" ca="1" si="114"/>
        <v>136.91425631408299</v>
      </c>
      <c r="E129" s="4">
        <f t="shared" ca="1" si="115"/>
        <v>181</v>
      </c>
      <c r="F129" s="4">
        <f t="shared" ca="1" si="115"/>
        <v>181</v>
      </c>
      <c r="G129" s="22">
        <f t="shared" ca="1" si="116"/>
        <v>181</v>
      </c>
      <c r="H129" s="4">
        <f t="shared" ca="1" si="116"/>
        <v>100.79935704230725</v>
      </c>
      <c r="I129" s="97">
        <f t="shared" si="74"/>
        <v>13.4375</v>
      </c>
      <c r="J129" s="22">
        <f t="shared" ca="1" si="75"/>
        <v>120</v>
      </c>
      <c r="K129" s="21">
        <f t="shared" ca="1" si="82"/>
        <v>181</v>
      </c>
      <c r="L129" s="4">
        <f t="shared" ca="1" si="72"/>
        <v>181</v>
      </c>
      <c r="M129" s="21">
        <f t="shared" ca="1" si="83"/>
        <v>181</v>
      </c>
      <c r="N129" s="22" t="e">
        <f t="shared" ca="1" si="84"/>
        <v>#N/A</v>
      </c>
      <c r="O129" s="21" t="e">
        <f t="shared" ca="1" si="85"/>
        <v>#N/A</v>
      </c>
      <c r="P129" s="97">
        <f t="shared" ca="1" si="76"/>
        <v>5.8602135382401741</v>
      </c>
      <c r="Q129" t="e">
        <f t="shared" ca="1" si="77"/>
        <v>#N/A</v>
      </c>
      <c r="R129" s="106" t="e">
        <f t="shared" ca="1" si="78"/>
        <v>#N/A</v>
      </c>
      <c r="S129" s="97">
        <f t="shared" ca="1" si="79"/>
        <v>99.688726166406155</v>
      </c>
      <c r="T129" s="34" t="e">
        <f t="shared" ca="1" si="80"/>
        <v>#N/A</v>
      </c>
      <c r="U129" s="59" t="e">
        <f t="shared" ca="1" si="81"/>
        <v>#N/A</v>
      </c>
      <c r="AB129" s="4"/>
      <c r="AC129" s="4"/>
      <c r="AD129" s="4"/>
      <c r="AE129" s="4"/>
      <c r="AL129" s="97">
        <f t="shared" ca="1" si="86"/>
        <v>9.1790497421088322</v>
      </c>
      <c r="AM129" s="91">
        <f t="shared" ca="1" si="87"/>
        <v>-9.8138398235294115</v>
      </c>
      <c r="AN129" s="97">
        <f t="shared" ca="1" si="88"/>
        <v>-9.1790497421088322</v>
      </c>
      <c r="AO129" s="91">
        <f t="shared" ca="1" si="89"/>
        <v>-9.8138398235294115</v>
      </c>
      <c r="AP129" s="97" t="e">
        <f t="shared" ca="1" si="90"/>
        <v>#N/A</v>
      </c>
      <c r="AQ129" s="91" t="e">
        <f t="shared" ca="1" si="91"/>
        <v>#N/A</v>
      </c>
      <c r="AR129" s="30" t="e">
        <f t="shared" ca="1" si="92"/>
        <v>#N/A</v>
      </c>
      <c r="AS129" s="91" t="e">
        <f t="shared" ca="1" si="93"/>
        <v>#N/A</v>
      </c>
      <c r="AT129" s="97">
        <f t="shared" ca="1" si="94"/>
        <v>11.637216363353396</v>
      </c>
      <c r="AU129" s="91">
        <f t="shared" ca="1" si="95"/>
        <v>-6.7187499999999973</v>
      </c>
      <c r="AV129" s="97" t="e">
        <f t="shared" ca="1" si="96"/>
        <v>#N/A</v>
      </c>
      <c r="AW129" s="91" t="e">
        <f t="shared" ca="1" si="97"/>
        <v>#N/A</v>
      </c>
      <c r="AX129" s="97" t="e">
        <f t="shared" ca="1" si="98"/>
        <v>#N/A</v>
      </c>
      <c r="AY129" s="91" t="e">
        <f t="shared" ca="1" si="99"/>
        <v>#N/A</v>
      </c>
      <c r="BD129" s="166">
        <v>86</v>
      </c>
      <c r="BE129" s="30">
        <f t="shared" ca="1" si="100"/>
        <v>11.414860812795956</v>
      </c>
      <c r="BF129" s="30">
        <f t="shared" ca="1" si="101"/>
        <v>3.0773394874094757</v>
      </c>
      <c r="BG129" s="30">
        <f t="shared" ca="1" si="111"/>
        <v>2.5783114624241552</v>
      </c>
      <c r="BH129" s="17" t="b">
        <f t="shared" ca="1" si="102"/>
        <v>0</v>
      </c>
      <c r="BI129" s="30" t="e">
        <f t="shared" ca="1" si="103"/>
        <v>#N/A</v>
      </c>
      <c r="BJ129" s="91" t="e">
        <f t="shared" ca="1" si="104"/>
        <v>#N/A</v>
      </c>
      <c r="BK129" t="b">
        <f t="shared" ca="1" si="105"/>
        <v>0</v>
      </c>
      <c r="BL129" s="30" t="e">
        <f t="shared" ca="1" si="112"/>
        <v>#N/A</v>
      </c>
      <c r="BM129" s="91" t="e">
        <f t="shared" ca="1" si="113"/>
        <v>#N/A</v>
      </c>
      <c r="BN129" s="17" t="b">
        <f t="shared" ca="1" si="106"/>
        <v>0</v>
      </c>
      <c r="BO129" t="b">
        <f t="shared" ca="1" si="107"/>
        <v>0</v>
      </c>
      <c r="BP129" t="b">
        <f t="shared" ca="1" si="108"/>
        <v>0</v>
      </c>
      <c r="BQ129" t="b">
        <f t="shared" ca="1" si="109"/>
        <v>1</v>
      </c>
      <c r="BR129" s="106" t="b">
        <f t="shared" si="110"/>
        <v>0</v>
      </c>
    </row>
    <row r="130" spans="1:70" ht="15" customHeight="1">
      <c r="A130" s="19">
        <f t="shared" si="73"/>
        <v>13.59375</v>
      </c>
      <c r="B130" s="22">
        <f t="shared" ca="1" si="114"/>
        <v>181</v>
      </c>
      <c r="C130" s="4">
        <f t="shared" ca="1" si="114"/>
        <v>181</v>
      </c>
      <c r="D130" s="21">
        <f t="shared" ca="1" si="114"/>
        <v>136.21468834499271</v>
      </c>
      <c r="E130" s="4">
        <f t="shared" ca="1" si="115"/>
        <v>181</v>
      </c>
      <c r="F130" s="4">
        <f t="shared" ca="1" si="115"/>
        <v>181</v>
      </c>
      <c r="G130" s="22">
        <f t="shared" ca="1" si="116"/>
        <v>181</v>
      </c>
      <c r="H130" s="4">
        <f t="shared" ca="1" si="116"/>
        <v>100.67376149676251</v>
      </c>
      <c r="I130" s="97">
        <f t="shared" si="74"/>
        <v>13.59375</v>
      </c>
      <c r="J130" s="22">
        <f t="shared" ca="1" si="75"/>
        <v>120</v>
      </c>
      <c r="K130" s="21">
        <f t="shared" ca="1" si="82"/>
        <v>181</v>
      </c>
      <c r="L130" s="4">
        <f t="shared" ca="1" si="72"/>
        <v>181</v>
      </c>
      <c r="M130" s="21">
        <f t="shared" ca="1" si="83"/>
        <v>181</v>
      </c>
      <c r="N130" s="22" t="e">
        <f t="shared" ca="1" si="84"/>
        <v>#N/A</v>
      </c>
      <c r="O130" s="21" t="e">
        <f t="shared" ca="1" si="85"/>
        <v>#N/A</v>
      </c>
      <c r="P130" s="97">
        <f t="shared" ca="1" si="76"/>
        <v>6.559781507330456</v>
      </c>
      <c r="Q130" t="e">
        <f t="shared" ca="1" si="77"/>
        <v>#N/A</v>
      </c>
      <c r="R130" s="106" t="e">
        <f t="shared" ca="1" si="78"/>
        <v>#N/A</v>
      </c>
      <c r="S130" s="97">
        <f t="shared" ca="1" si="79"/>
        <v>98.989158197315874</v>
      </c>
      <c r="T130" s="34" t="e">
        <f t="shared" ca="1" si="80"/>
        <v>#N/A</v>
      </c>
      <c r="U130" s="59" t="e">
        <f t="shared" ca="1" si="81"/>
        <v>#N/A</v>
      </c>
      <c r="AB130" s="4"/>
      <c r="AC130" s="4"/>
      <c r="AD130" s="4"/>
      <c r="AE130" s="4"/>
      <c r="AL130" s="97">
        <f t="shared" ca="1" si="86"/>
        <v>9.4063057031232074</v>
      </c>
      <c r="AM130" s="91">
        <f t="shared" ca="1" si="87"/>
        <v>-9.8138398235294133</v>
      </c>
      <c r="AN130" s="97">
        <f t="shared" ca="1" si="88"/>
        <v>-9.4063057031232074</v>
      </c>
      <c r="AO130" s="91">
        <f t="shared" ca="1" si="89"/>
        <v>-9.8138398235294133</v>
      </c>
      <c r="AP130" s="97" t="e">
        <f t="shared" ca="1" si="90"/>
        <v>#N/A</v>
      </c>
      <c r="AQ130" s="91" t="e">
        <f t="shared" ca="1" si="91"/>
        <v>#N/A</v>
      </c>
      <c r="AR130" s="30" t="e">
        <f t="shared" ca="1" si="92"/>
        <v>#N/A</v>
      </c>
      <c r="AS130" s="91" t="e">
        <f t="shared" ca="1" si="93"/>
        <v>#N/A</v>
      </c>
      <c r="AT130" s="97">
        <f t="shared" ca="1" si="94"/>
        <v>11.772532832694713</v>
      </c>
      <c r="AU130" s="91">
        <f t="shared" ca="1" si="95"/>
        <v>-6.7968749999999973</v>
      </c>
      <c r="AV130" s="97" t="e">
        <f t="shared" ca="1" si="96"/>
        <v>#N/A</v>
      </c>
      <c r="AW130" s="91" t="e">
        <f t="shared" ca="1" si="97"/>
        <v>#N/A</v>
      </c>
      <c r="AX130" s="97" t="e">
        <f t="shared" ca="1" si="98"/>
        <v>#N/A</v>
      </c>
      <c r="AY130" s="91" t="e">
        <f t="shared" ca="1" si="99"/>
        <v>#N/A</v>
      </c>
      <c r="BD130" s="166">
        <v>87</v>
      </c>
      <c r="BE130" s="30">
        <f t="shared" ca="1" si="100"/>
        <v>15.214405080980983</v>
      </c>
      <c r="BF130" s="30">
        <f t="shared" ca="1" si="101"/>
        <v>3.0433934335481472</v>
      </c>
      <c r="BG130" s="30">
        <f t="shared" ca="1" si="111"/>
        <v>2.549870174053853</v>
      </c>
      <c r="BH130" s="17" t="b">
        <f t="shared" ca="1" si="102"/>
        <v>0</v>
      </c>
      <c r="BI130" s="30" t="e">
        <f t="shared" ca="1" si="103"/>
        <v>#N/A</v>
      </c>
      <c r="BJ130" s="91" t="e">
        <f t="shared" ca="1" si="104"/>
        <v>#N/A</v>
      </c>
      <c r="BK130" t="b">
        <f t="shared" ca="1" si="105"/>
        <v>0</v>
      </c>
      <c r="BL130" s="30" t="e">
        <f t="shared" ca="1" si="112"/>
        <v>#N/A</v>
      </c>
      <c r="BM130" s="91" t="e">
        <f t="shared" ca="1" si="113"/>
        <v>#N/A</v>
      </c>
      <c r="BN130" s="17" t="b">
        <f t="shared" ca="1" si="106"/>
        <v>0</v>
      </c>
      <c r="BO130" t="b">
        <f t="shared" ca="1" si="107"/>
        <v>0</v>
      </c>
      <c r="BP130" t="b">
        <f t="shared" ca="1" si="108"/>
        <v>0</v>
      </c>
      <c r="BQ130" t="b">
        <f t="shared" ca="1" si="109"/>
        <v>1</v>
      </c>
      <c r="BR130" s="106" t="b">
        <f t="shared" si="110"/>
        <v>0</v>
      </c>
    </row>
    <row r="131" spans="1:70" ht="15" customHeight="1">
      <c r="A131" s="19">
        <f t="shared" si="73"/>
        <v>13.75</v>
      </c>
      <c r="B131" s="22">
        <f t="shared" ca="1" si="114"/>
        <v>181</v>
      </c>
      <c r="C131" s="4">
        <f t="shared" ca="1" si="114"/>
        <v>181</v>
      </c>
      <c r="D131" s="21">
        <f t="shared" ca="1" si="114"/>
        <v>135.5395257954489</v>
      </c>
      <c r="E131" s="4">
        <f t="shared" ca="1" si="115"/>
        <v>181</v>
      </c>
      <c r="F131" s="4">
        <f t="shared" ca="1" si="115"/>
        <v>181</v>
      </c>
      <c r="G131" s="22">
        <f t="shared" ca="1" si="116"/>
        <v>181</v>
      </c>
      <c r="H131" s="4">
        <f t="shared" ca="1" si="116"/>
        <v>100.55107051438792</v>
      </c>
      <c r="I131" s="97">
        <f t="shared" si="74"/>
        <v>13.75</v>
      </c>
      <c r="J131" s="22">
        <f t="shared" ca="1" si="75"/>
        <v>120</v>
      </c>
      <c r="K131" s="21">
        <f t="shared" ca="1" si="82"/>
        <v>181</v>
      </c>
      <c r="L131" s="4">
        <f t="shared" ca="1" si="72"/>
        <v>181</v>
      </c>
      <c r="M131" s="21">
        <f t="shared" ca="1" si="83"/>
        <v>181</v>
      </c>
      <c r="N131" s="22" t="e">
        <f t="shared" ca="1" si="84"/>
        <v>#N/A</v>
      </c>
      <c r="O131" s="21" t="e">
        <f t="shared" ca="1" si="85"/>
        <v>#N/A</v>
      </c>
      <c r="P131" s="97">
        <f t="shared" ca="1" si="76"/>
        <v>7.2349440568742693</v>
      </c>
      <c r="Q131" t="e">
        <f t="shared" ca="1" si="77"/>
        <v>#N/A</v>
      </c>
      <c r="R131" s="106" t="e">
        <f t="shared" ca="1" si="78"/>
        <v>#N/A</v>
      </c>
      <c r="S131" s="97">
        <f t="shared" ca="1" si="79"/>
        <v>98.31399564777206</v>
      </c>
      <c r="T131" s="34" t="e">
        <f t="shared" ca="1" si="80"/>
        <v>#N/A</v>
      </c>
      <c r="U131" s="59" t="e">
        <f t="shared" ca="1" si="81"/>
        <v>#N/A</v>
      </c>
      <c r="AB131" s="4"/>
      <c r="AC131" s="4"/>
      <c r="AD131" s="4"/>
      <c r="AE131" s="4"/>
      <c r="AL131" s="97">
        <f t="shared" ca="1" si="86"/>
        <v>9.630734547172823</v>
      </c>
      <c r="AM131" s="91">
        <f t="shared" ca="1" si="87"/>
        <v>-9.8138398235294169</v>
      </c>
      <c r="AN131" s="97">
        <f t="shared" ca="1" si="88"/>
        <v>-9.630734547172823</v>
      </c>
      <c r="AO131" s="91">
        <f t="shared" ca="1" si="89"/>
        <v>-9.8138398235294169</v>
      </c>
      <c r="AP131" s="97" t="e">
        <f t="shared" ca="1" si="90"/>
        <v>#N/A</v>
      </c>
      <c r="AQ131" s="91" t="e">
        <f t="shared" ca="1" si="91"/>
        <v>#N/A</v>
      </c>
      <c r="AR131" s="30" t="e">
        <f t="shared" ca="1" si="92"/>
        <v>#N/A</v>
      </c>
      <c r="AS131" s="91" t="e">
        <f t="shared" ca="1" si="93"/>
        <v>#N/A</v>
      </c>
      <c r="AT131" s="97">
        <f t="shared" ca="1" si="94"/>
        <v>11.907849302036032</v>
      </c>
      <c r="AU131" s="91">
        <f t="shared" ca="1" si="95"/>
        <v>-6.8749999999999973</v>
      </c>
      <c r="AV131" s="97" t="e">
        <f t="shared" ca="1" si="96"/>
        <v>#N/A</v>
      </c>
      <c r="AW131" s="91" t="e">
        <f t="shared" ca="1" si="97"/>
        <v>#N/A</v>
      </c>
      <c r="AX131" s="97" t="e">
        <f t="shared" ca="1" si="98"/>
        <v>#N/A</v>
      </c>
      <c r="AY131" s="91" t="e">
        <f t="shared" ca="1" si="99"/>
        <v>#N/A</v>
      </c>
      <c r="BD131" s="166">
        <v>88</v>
      </c>
      <c r="BE131" s="30">
        <f t="shared" ca="1" si="100"/>
        <v>22.815814376015943</v>
      </c>
      <c r="BF131" s="30">
        <f t="shared" ca="1" si="101"/>
        <v>3.0094163146324417</v>
      </c>
      <c r="BG131" s="30">
        <f t="shared" ca="1" si="111"/>
        <v>2.5214028582055592</v>
      </c>
      <c r="BH131" s="17" t="b">
        <f t="shared" ca="1" si="102"/>
        <v>0</v>
      </c>
      <c r="BI131" s="30" t="e">
        <f t="shared" ca="1" si="103"/>
        <v>#N/A</v>
      </c>
      <c r="BJ131" s="91" t="e">
        <f t="shared" ca="1" si="104"/>
        <v>#N/A</v>
      </c>
      <c r="BK131" t="b">
        <f t="shared" ca="1" si="105"/>
        <v>0</v>
      </c>
      <c r="BL131" s="30" t="e">
        <f t="shared" ca="1" si="112"/>
        <v>#N/A</v>
      </c>
      <c r="BM131" s="91" t="e">
        <f t="shared" ca="1" si="113"/>
        <v>#N/A</v>
      </c>
      <c r="BN131" s="17" t="b">
        <f t="shared" ca="1" si="106"/>
        <v>0</v>
      </c>
      <c r="BO131" t="b">
        <f t="shared" ca="1" si="107"/>
        <v>0</v>
      </c>
      <c r="BP131" t="b">
        <f t="shared" ca="1" si="108"/>
        <v>0</v>
      </c>
      <c r="BQ131" t="b">
        <f t="shared" ca="1" si="109"/>
        <v>1</v>
      </c>
      <c r="BR131" s="106" t="b">
        <f t="shared" si="110"/>
        <v>0</v>
      </c>
    </row>
    <row r="132" spans="1:70" ht="15" customHeight="1">
      <c r="A132" s="19">
        <f t="shared" si="73"/>
        <v>13.90625</v>
      </c>
      <c r="B132" s="22">
        <f t="shared" ca="1" si="114"/>
        <v>181</v>
      </c>
      <c r="C132" s="4">
        <f t="shared" ca="1" si="114"/>
        <v>181</v>
      </c>
      <c r="D132" s="21">
        <f t="shared" ca="1" si="114"/>
        <v>134.88728216029085</v>
      </c>
      <c r="E132" s="4">
        <f t="shared" ca="1" si="115"/>
        <v>181</v>
      </c>
      <c r="F132" s="4">
        <f t="shared" ca="1" si="115"/>
        <v>181</v>
      </c>
      <c r="G132" s="22">
        <f t="shared" ca="1" si="116"/>
        <v>181</v>
      </c>
      <c r="H132" s="4">
        <f t="shared" ca="1" si="116"/>
        <v>100.43118391691485</v>
      </c>
      <c r="I132" s="97">
        <f t="shared" si="74"/>
        <v>13.90625</v>
      </c>
      <c r="J132" s="22">
        <f t="shared" ca="1" si="75"/>
        <v>120</v>
      </c>
      <c r="K132" s="21">
        <f t="shared" ca="1" si="82"/>
        <v>181</v>
      </c>
      <c r="L132" s="4">
        <f t="shared" ca="1" si="72"/>
        <v>181</v>
      </c>
      <c r="M132" s="21">
        <f t="shared" ca="1" si="83"/>
        <v>181</v>
      </c>
      <c r="N132" s="22" t="e">
        <f t="shared" ca="1" si="84"/>
        <v>#N/A</v>
      </c>
      <c r="O132" s="21" t="e">
        <f t="shared" ca="1" si="85"/>
        <v>#N/A</v>
      </c>
      <c r="P132" s="97">
        <f t="shared" ca="1" si="76"/>
        <v>7.8871876920323132</v>
      </c>
      <c r="Q132" t="e">
        <f t="shared" ca="1" si="77"/>
        <v>#N/A</v>
      </c>
      <c r="R132" s="106" t="e">
        <f t="shared" ca="1" si="78"/>
        <v>#N/A</v>
      </c>
      <c r="S132" s="97">
        <f t="shared" ca="1" si="79"/>
        <v>97.661752012614016</v>
      </c>
      <c r="T132" s="34" t="e">
        <f t="shared" ca="1" si="80"/>
        <v>#N/A</v>
      </c>
      <c r="U132" s="59" t="e">
        <f t="shared" ca="1" si="81"/>
        <v>#N/A</v>
      </c>
      <c r="AB132" s="4"/>
      <c r="AC132" s="4"/>
      <c r="AD132" s="4"/>
      <c r="AE132" s="4"/>
      <c r="AL132" s="97">
        <f t="shared" ca="1" si="86"/>
        <v>9.8525294711869886</v>
      </c>
      <c r="AM132" s="91">
        <f t="shared" ca="1" si="87"/>
        <v>-9.8138398235294133</v>
      </c>
      <c r="AN132" s="97">
        <f t="shared" ca="1" si="88"/>
        <v>-9.8525294711869886</v>
      </c>
      <c r="AO132" s="91">
        <f t="shared" ca="1" si="89"/>
        <v>-9.8138398235294133</v>
      </c>
      <c r="AP132" s="97" t="e">
        <f t="shared" ca="1" si="90"/>
        <v>#N/A</v>
      </c>
      <c r="AQ132" s="91" t="e">
        <f t="shared" ca="1" si="91"/>
        <v>#N/A</v>
      </c>
      <c r="AR132" s="30" t="e">
        <f t="shared" ca="1" si="92"/>
        <v>#N/A</v>
      </c>
      <c r="AS132" s="91" t="e">
        <f t="shared" ca="1" si="93"/>
        <v>#N/A</v>
      </c>
      <c r="AT132" s="97">
        <f t="shared" ca="1" si="94"/>
        <v>12.043165771377351</v>
      </c>
      <c r="AU132" s="91">
        <f t="shared" ca="1" si="95"/>
        <v>-6.9531249999999973</v>
      </c>
      <c r="AV132" s="97" t="e">
        <f t="shared" ca="1" si="96"/>
        <v>#N/A</v>
      </c>
      <c r="AW132" s="91" t="e">
        <f t="shared" ca="1" si="97"/>
        <v>#N/A</v>
      </c>
      <c r="AX132" s="97" t="e">
        <f t="shared" ca="1" si="98"/>
        <v>#N/A</v>
      </c>
      <c r="AY132" s="91" t="e">
        <f t="shared" ca="1" si="99"/>
        <v>#N/A</v>
      </c>
      <c r="BD132" s="166">
        <v>89</v>
      </c>
      <c r="BE132" s="30">
        <f t="shared" ca="1" si="100"/>
        <v>45.624678833951108</v>
      </c>
      <c r="BF132" s="30">
        <f t="shared" ca="1" si="101"/>
        <v>2.975418480421927</v>
      </c>
      <c r="BG132" s="30">
        <f t="shared" ca="1" si="111"/>
        <v>2.4929181862994523</v>
      </c>
      <c r="BH132" s="17" t="b">
        <f t="shared" ca="1" si="102"/>
        <v>0</v>
      </c>
      <c r="BI132" s="30" t="e">
        <f t="shared" ca="1" si="103"/>
        <v>#N/A</v>
      </c>
      <c r="BJ132" s="91" t="e">
        <f t="shared" ca="1" si="104"/>
        <v>#N/A</v>
      </c>
      <c r="BK132" t="b">
        <f t="shared" ca="1" si="105"/>
        <v>0</v>
      </c>
      <c r="BL132" s="30" t="e">
        <f t="shared" ca="1" si="112"/>
        <v>#N/A</v>
      </c>
      <c r="BM132" s="91" t="e">
        <f t="shared" ca="1" si="113"/>
        <v>#N/A</v>
      </c>
      <c r="BN132" s="17" t="b">
        <f t="shared" ca="1" si="106"/>
        <v>0</v>
      </c>
      <c r="BO132" t="b">
        <f t="shared" ca="1" si="107"/>
        <v>0</v>
      </c>
      <c r="BP132" t="b">
        <f t="shared" ca="1" si="108"/>
        <v>0</v>
      </c>
      <c r="BQ132" t="b">
        <f t="shared" ca="1" si="109"/>
        <v>1</v>
      </c>
      <c r="BR132" s="106" t="b">
        <f t="shared" si="110"/>
        <v>0</v>
      </c>
    </row>
    <row r="133" spans="1:70" ht="15" customHeight="1">
      <c r="A133" s="19">
        <f t="shared" si="73"/>
        <v>14.0625</v>
      </c>
      <c r="B133" s="22">
        <f t="shared" ca="1" si="114"/>
        <v>181</v>
      </c>
      <c r="C133" s="4">
        <f t="shared" ca="1" si="114"/>
        <v>181</v>
      </c>
      <c r="D133" s="21">
        <f t="shared" ca="1" si="114"/>
        <v>134.25660694737809</v>
      </c>
      <c r="E133" s="4">
        <f t="shared" ca="1" si="115"/>
        <v>181</v>
      </c>
      <c r="F133" s="4">
        <f t="shared" ca="1" si="115"/>
        <v>181</v>
      </c>
      <c r="G133" s="22">
        <f t="shared" ca="1" si="116"/>
        <v>181</v>
      </c>
      <c r="H133" s="4">
        <f t="shared" ca="1" si="116"/>
        <v>100.31400610632107</v>
      </c>
      <c r="I133" s="97">
        <f t="shared" si="74"/>
        <v>14.0625</v>
      </c>
      <c r="J133" s="22">
        <f t="shared" ca="1" si="75"/>
        <v>120</v>
      </c>
      <c r="K133" s="21">
        <f t="shared" ca="1" si="82"/>
        <v>181</v>
      </c>
      <c r="L133" s="4">
        <f t="shared" ca="1" si="72"/>
        <v>181</v>
      </c>
      <c r="M133" s="21">
        <f t="shared" ca="1" si="83"/>
        <v>181</v>
      </c>
      <c r="N133" s="22" t="e">
        <f t="shared" ca="1" si="84"/>
        <v>#N/A</v>
      </c>
      <c r="O133" s="21" t="e">
        <f t="shared" ca="1" si="85"/>
        <v>#N/A</v>
      </c>
      <c r="P133" s="97">
        <f t="shared" ca="1" si="76"/>
        <v>8.5178629049450763</v>
      </c>
      <c r="Q133" t="e">
        <f t="shared" ca="1" si="77"/>
        <v>#N/A</v>
      </c>
      <c r="R133" s="106" t="e">
        <f t="shared" ca="1" si="78"/>
        <v>#N/A</v>
      </c>
      <c r="S133" s="97">
        <f t="shared" ca="1" si="79"/>
        <v>97.031076799701253</v>
      </c>
      <c r="T133" s="34" t="e">
        <f t="shared" ca="1" si="80"/>
        <v>#N/A</v>
      </c>
      <c r="U133" s="59" t="e">
        <f t="shared" ca="1" si="81"/>
        <v>#N/A</v>
      </c>
      <c r="AB133" s="4"/>
      <c r="AC133" s="4"/>
      <c r="AD133" s="4"/>
      <c r="AE133" s="4"/>
      <c r="AL133" s="97">
        <f t="shared" ca="1" si="86"/>
        <v>10.071864483208074</v>
      </c>
      <c r="AM133" s="91">
        <f t="shared" ca="1" si="87"/>
        <v>-9.8138398235294115</v>
      </c>
      <c r="AN133" s="97">
        <f t="shared" ca="1" si="88"/>
        <v>-10.071864483208074</v>
      </c>
      <c r="AO133" s="91">
        <f t="shared" ca="1" si="89"/>
        <v>-9.8138398235294115</v>
      </c>
      <c r="AP133" s="97" t="e">
        <f t="shared" ca="1" si="90"/>
        <v>#N/A</v>
      </c>
      <c r="AQ133" s="91" t="e">
        <f t="shared" ca="1" si="91"/>
        <v>#N/A</v>
      </c>
      <c r="AR133" s="30" t="e">
        <f t="shared" ca="1" si="92"/>
        <v>#N/A</v>
      </c>
      <c r="AS133" s="91" t="e">
        <f t="shared" ca="1" si="93"/>
        <v>#N/A</v>
      </c>
      <c r="AT133" s="97">
        <f t="shared" ca="1" si="94"/>
        <v>12.178482240718669</v>
      </c>
      <c r="AU133" s="91">
        <f t="shared" ca="1" si="95"/>
        <v>-7.0312499999999964</v>
      </c>
      <c r="AV133" s="97" t="e">
        <f t="shared" ca="1" si="96"/>
        <v>#N/A</v>
      </c>
      <c r="AW133" s="91" t="e">
        <f t="shared" ca="1" si="97"/>
        <v>#N/A</v>
      </c>
      <c r="AX133" s="97" t="e">
        <f t="shared" ca="1" si="98"/>
        <v>#N/A</v>
      </c>
      <c r="AY133" s="91" t="e">
        <f t="shared" ca="1" si="99"/>
        <v>#N/A</v>
      </c>
      <c r="BD133" s="166">
        <v>90</v>
      </c>
      <c r="BE133" s="30">
        <f t="shared" ca="1" si="100"/>
        <v>1.299859515620963E+16</v>
      </c>
      <c r="BF133" s="30">
        <f t="shared" ca="1" si="101"/>
        <v>2.9414102869862466</v>
      </c>
      <c r="BG133" s="30">
        <f t="shared" ca="1" si="111"/>
        <v>2.4644248350425313</v>
      </c>
      <c r="BH133" s="17" t="b">
        <f t="shared" ca="1" si="102"/>
        <v>0</v>
      </c>
      <c r="BI133" s="30" t="e">
        <f t="shared" ca="1" si="103"/>
        <v>#N/A</v>
      </c>
      <c r="BJ133" s="91" t="e">
        <f t="shared" ca="1" si="104"/>
        <v>#N/A</v>
      </c>
      <c r="BK133" t="b">
        <f t="shared" ca="1" si="105"/>
        <v>0</v>
      </c>
      <c r="BL133" s="30" t="e">
        <f t="shared" ca="1" si="112"/>
        <v>#N/A</v>
      </c>
      <c r="BM133" s="91" t="e">
        <f t="shared" ca="1" si="113"/>
        <v>#N/A</v>
      </c>
      <c r="BN133" s="17" t="b">
        <f t="shared" ca="1" si="106"/>
        <v>0</v>
      </c>
      <c r="BO133" t="b">
        <f t="shared" ca="1" si="107"/>
        <v>0</v>
      </c>
      <c r="BP133" t="b">
        <f t="shared" ca="1" si="108"/>
        <v>0</v>
      </c>
      <c r="BQ133" t="b">
        <f t="shared" ca="1" si="109"/>
        <v>1</v>
      </c>
      <c r="BR133" s="106" t="b">
        <f t="shared" si="110"/>
        <v>0</v>
      </c>
    </row>
    <row r="134" spans="1:70" ht="15" customHeight="1">
      <c r="A134" s="19">
        <f t="shared" si="73"/>
        <v>14.21875</v>
      </c>
      <c r="B134" s="22">
        <f t="shared" ca="1" si="114"/>
        <v>181</v>
      </c>
      <c r="C134" s="4">
        <f t="shared" ca="1" si="114"/>
        <v>181</v>
      </c>
      <c r="D134" s="21">
        <f t="shared" ca="1" si="114"/>
        <v>133.64626886321574</v>
      </c>
      <c r="E134" s="4">
        <f t="shared" ca="1" si="115"/>
        <v>181</v>
      </c>
      <c r="F134" s="4">
        <f t="shared" ca="1" si="115"/>
        <v>181</v>
      </c>
      <c r="G134" s="22">
        <f t="shared" ca="1" si="116"/>
        <v>181</v>
      </c>
      <c r="H134" s="4">
        <f t="shared" ca="1" si="116"/>
        <v>100.19944580458635</v>
      </c>
      <c r="I134" s="97">
        <f t="shared" si="74"/>
        <v>14.21875</v>
      </c>
      <c r="J134" s="22">
        <f t="shared" ca="1" si="75"/>
        <v>120</v>
      </c>
      <c r="K134" s="21">
        <f t="shared" ca="1" si="82"/>
        <v>181</v>
      </c>
      <c r="L134" s="4">
        <f t="shared" ca="1" si="72"/>
        <v>181</v>
      </c>
      <c r="M134" s="21">
        <f t="shared" ca="1" si="83"/>
        <v>181</v>
      </c>
      <c r="N134" s="22" t="e">
        <f t="shared" ca="1" si="84"/>
        <v>#N/A</v>
      </c>
      <c r="O134" s="21" t="e">
        <f t="shared" ca="1" si="85"/>
        <v>#N/A</v>
      </c>
      <c r="P134" s="97">
        <f t="shared" ca="1" si="76"/>
        <v>9.1282009891074267</v>
      </c>
      <c r="Q134" t="e">
        <f t="shared" ca="1" si="77"/>
        <v>#N/A</v>
      </c>
      <c r="R134" s="106" t="e">
        <f t="shared" ca="1" si="78"/>
        <v>#N/A</v>
      </c>
      <c r="S134" s="97">
        <f t="shared" ca="1" si="79"/>
        <v>96.420738715538903</v>
      </c>
      <c r="T134" s="34" t="e">
        <f t="shared" ca="1" si="80"/>
        <v>#N/A</v>
      </c>
      <c r="U134" s="59" t="e">
        <f t="shared" ca="1" si="81"/>
        <v>#N/A</v>
      </c>
      <c r="AB134" s="4"/>
      <c r="AC134" s="4"/>
      <c r="AD134" s="4"/>
      <c r="AE134" s="4"/>
      <c r="AL134" s="97">
        <f t="shared" ca="1" si="86"/>
        <v>10.288896903002197</v>
      </c>
      <c r="AM134" s="91">
        <f t="shared" ca="1" si="87"/>
        <v>-9.8138398235294115</v>
      </c>
      <c r="AN134" s="97">
        <f t="shared" ca="1" si="88"/>
        <v>-10.288896903002197</v>
      </c>
      <c r="AO134" s="91">
        <f t="shared" ca="1" si="89"/>
        <v>-9.8138398235294115</v>
      </c>
      <c r="AP134" s="97" t="e">
        <f t="shared" ca="1" si="90"/>
        <v>#N/A</v>
      </c>
      <c r="AQ134" s="91" t="e">
        <f t="shared" ca="1" si="91"/>
        <v>#N/A</v>
      </c>
      <c r="AR134" s="30" t="e">
        <f t="shared" ca="1" si="92"/>
        <v>#N/A</v>
      </c>
      <c r="AS134" s="91" t="e">
        <f t="shared" ca="1" si="93"/>
        <v>#N/A</v>
      </c>
      <c r="AT134" s="97">
        <f t="shared" ca="1" si="94"/>
        <v>12.313798710059988</v>
      </c>
      <c r="AU134" s="91">
        <f t="shared" ca="1" si="95"/>
        <v>-7.1093749999999964</v>
      </c>
      <c r="AV134" s="97" t="e">
        <f t="shared" ca="1" si="96"/>
        <v>#N/A</v>
      </c>
      <c r="AW134" s="91" t="e">
        <f t="shared" ca="1" si="97"/>
        <v>#N/A</v>
      </c>
      <c r="AX134" s="97" t="e">
        <f t="shared" ca="1" si="98"/>
        <v>#N/A</v>
      </c>
      <c r="AY134" s="91" t="e">
        <f t="shared" ca="1" si="99"/>
        <v>#N/A</v>
      </c>
      <c r="BD134" s="166">
        <v>91</v>
      </c>
      <c r="BE134" s="30">
        <f t="shared" ca="1" si="100"/>
        <v>45.624678833951428</v>
      </c>
      <c r="BF134" s="30">
        <f t="shared" ca="1" si="101"/>
        <v>2.9074020935505662</v>
      </c>
      <c r="BG134" s="30">
        <f t="shared" ca="1" si="111"/>
        <v>2.4359314837856099</v>
      </c>
      <c r="BH134" s="17" t="b">
        <f t="shared" ca="1" si="102"/>
        <v>0</v>
      </c>
      <c r="BI134" s="30" t="e">
        <f t="shared" ca="1" si="103"/>
        <v>#N/A</v>
      </c>
      <c r="BJ134" s="91" t="e">
        <f t="shared" ca="1" si="104"/>
        <v>#N/A</v>
      </c>
      <c r="BK134" t="b">
        <f t="shared" ca="1" si="105"/>
        <v>0</v>
      </c>
      <c r="BL134" s="30" t="e">
        <f t="shared" ca="1" si="112"/>
        <v>#N/A</v>
      </c>
      <c r="BM134" s="91" t="e">
        <f t="shared" ca="1" si="113"/>
        <v>#N/A</v>
      </c>
      <c r="BN134" s="17" t="b">
        <f t="shared" ca="1" si="106"/>
        <v>0</v>
      </c>
      <c r="BO134" t="b">
        <f t="shared" ca="1" si="107"/>
        <v>0</v>
      </c>
      <c r="BP134" t="b">
        <f t="shared" ca="1" si="108"/>
        <v>0</v>
      </c>
      <c r="BQ134" t="b">
        <f t="shared" ca="1" si="109"/>
        <v>1</v>
      </c>
      <c r="BR134" s="106" t="b">
        <f t="shared" si="110"/>
        <v>0</v>
      </c>
    </row>
    <row r="135" spans="1:70" ht="15" customHeight="1">
      <c r="A135" s="19">
        <f t="shared" si="73"/>
        <v>14.375</v>
      </c>
      <c r="B135" s="22">
        <f t="shared" ca="1" si="114"/>
        <v>181</v>
      </c>
      <c r="C135" s="4">
        <f t="shared" ca="1" si="114"/>
        <v>181</v>
      </c>
      <c r="D135" s="21">
        <f t="shared" ca="1" si="114"/>
        <v>133.05514160319504</v>
      </c>
      <c r="E135" s="4">
        <f t="shared" ca="1" si="115"/>
        <v>181</v>
      </c>
      <c r="F135" s="4">
        <f t="shared" ca="1" si="115"/>
        <v>181</v>
      </c>
      <c r="G135" s="22">
        <f t="shared" ca="1" si="116"/>
        <v>181</v>
      </c>
      <c r="H135" s="4">
        <f t="shared" ca="1" si="116"/>
        <v>100.08741581108795</v>
      </c>
      <c r="I135" s="97">
        <f t="shared" si="74"/>
        <v>14.375</v>
      </c>
      <c r="J135" s="22">
        <f t="shared" ca="1" si="75"/>
        <v>120</v>
      </c>
      <c r="K135" s="21">
        <f t="shared" ca="1" si="82"/>
        <v>181</v>
      </c>
      <c r="L135" s="4">
        <f t="shared" ca="1" si="72"/>
        <v>181</v>
      </c>
      <c r="M135" s="21">
        <f t="shared" ca="1" si="83"/>
        <v>181</v>
      </c>
      <c r="N135" s="22" t="e">
        <f t="shared" ca="1" si="84"/>
        <v>#N/A</v>
      </c>
      <c r="O135" s="21" t="e">
        <f t="shared" ca="1" si="85"/>
        <v>#N/A</v>
      </c>
      <c r="P135" s="97">
        <f t="shared" ca="1" si="76"/>
        <v>9.7193282491281252</v>
      </c>
      <c r="Q135" t="e">
        <f t="shared" ca="1" si="77"/>
        <v>#N/A</v>
      </c>
      <c r="R135" s="106" t="e">
        <f t="shared" ca="1" si="78"/>
        <v>#N/A</v>
      </c>
      <c r="S135" s="97">
        <f t="shared" ca="1" si="79"/>
        <v>95.829611455518204</v>
      </c>
      <c r="T135" s="34" t="e">
        <f t="shared" ca="1" si="80"/>
        <v>#N/A</v>
      </c>
      <c r="U135" s="59" t="e">
        <f t="shared" ca="1" si="81"/>
        <v>#N/A</v>
      </c>
      <c r="AB135" s="4"/>
      <c r="AC135" s="4"/>
      <c r="AD135" s="4"/>
      <c r="AE135" s="4"/>
      <c r="AL135" s="97">
        <f t="shared" ca="1" si="86"/>
        <v>10.503769462345799</v>
      </c>
      <c r="AM135" s="91">
        <f t="shared" ca="1" si="87"/>
        <v>-9.8138398235294115</v>
      </c>
      <c r="AN135" s="97">
        <f t="shared" ca="1" si="88"/>
        <v>-10.503769462345799</v>
      </c>
      <c r="AO135" s="91">
        <f t="shared" ca="1" si="89"/>
        <v>-9.8138398235294115</v>
      </c>
      <c r="AP135" s="97" t="e">
        <f t="shared" ca="1" si="90"/>
        <v>#N/A</v>
      </c>
      <c r="AQ135" s="91" t="e">
        <f t="shared" ca="1" si="91"/>
        <v>#N/A</v>
      </c>
      <c r="AR135" s="30" t="e">
        <f t="shared" ca="1" si="92"/>
        <v>#N/A</v>
      </c>
      <c r="AS135" s="91" t="e">
        <f t="shared" ca="1" si="93"/>
        <v>#N/A</v>
      </c>
      <c r="AT135" s="97">
        <f t="shared" ca="1" si="94"/>
        <v>12.449115179401307</v>
      </c>
      <c r="AU135" s="91">
        <f t="shared" ca="1" si="95"/>
        <v>-7.1874999999999964</v>
      </c>
      <c r="AV135" s="97" t="e">
        <f t="shared" ca="1" si="96"/>
        <v>#N/A</v>
      </c>
      <c r="AW135" s="91" t="e">
        <f t="shared" ca="1" si="97"/>
        <v>#N/A</v>
      </c>
      <c r="AX135" s="97" t="e">
        <f t="shared" ca="1" si="98"/>
        <v>#N/A</v>
      </c>
      <c r="AY135" s="91" t="e">
        <f t="shared" ca="1" si="99"/>
        <v>#N/A</v>
      </c>
      <c r="BD135" s="166">
        <v>92</v>
      </c>
      <c r="BE135" s="30">
        <f t="shared" ca="1" si="100"/>
        <v>22.815814376016025</v>
      </c>
      <c r="BF135" s="30">
        <f t="shared" ca="1" si="101"/>
        <v>2.8734042593400515</v>
      </c>
      <c r="BG135" s="30">
        <f t="shared" ca="1" si="111"/>
        <v>2.4074468118795025</v>
      </c>
      <c r="BH135" s="17" t="b">
        <f t="shared" ca="1" si="102"/>
        <v>0</v>
      </c>
      <c r="BI135" s="30" t="e">
        <f t="shared" ca="1" si="103"/>
        <v>#N/A</v>
      </c>
      <c r="BJ135" s="91" t="e">
        <f t="shared" ca="1" si="104"/>
        <v>#N/A</v>
      </c>
      <c r="BK135" t="b">
        <f t="shared" ca="1" si="105"/>
        <v>0</v>
      </c>
      <c r="BL135" s="30" t="e">
        <f t="shared" ca="1" si="112"/>
        <v>#N/A</v>
      </c>
      <c r="BM135" s="91" t="e">
        <f t="shared" ca="1" si="113"/>
        <v>#N/A</v>
      </c>
      <c r="BN135" s="17" t="b">
        <f t="shared" ca="1" si="106"/>
        <v>0</v>
      </c>
      <c r="BO135" t="b">
        <f t="shared" ca="1" si="107"/>
        <v>0</v>
      </c>
      <c r="BP135" t="b">
        <f t="shared" ca="1" si="108"/>
        <v>0</v>
      </c>
      <c r="BQ135" t="b">
        <f t="shared" ca="1" si="109"/>
        <v>1</v>
      </c>
      <c r="BR135" s="106" t="b">
        <f t="shared" si="110"/>
        <v>0</v>
      </c>
    </row>
    <row r="136" spans="1:70" ht="15" customHeight="1">
      <c r="A136" s="19">
        <f t="shared" si="73"/>
        <v>14.53125</v>
      </c>
      <c r="B136" s="22">
        <f t="shared" ca="1" si="114"/>
        <v>181</v>
      </c>
      <c r="C136" s="4">
        <f t="shared" ca="1" si="114"/>
        <v>181</v>
      </c>
      <c r="D136" s="21">
        <f t="shared" ca="1" si="114"/>
        <v>132.48219176634817</v>
      </c>
      <c r="E136" s="4">
        <f t="shared" ca="1" si="115"/>
        <v>181</v>
      </c>
      <c r="F136" s="4">
        <f t="shared" ca="1" si="115"/>
        <v>181</v>
      </c>
      <c r="G136" s="22">
        <f t="shared" ca="1" si="116"/>
        <v>181</v>
      </c>
      <c r="H136" s="4">
        <f t="shared" ca="1" si="116"/>
        <v>99.977832776249699</v>
      </c>
      <c r="I136" s="97">
        <f t="shared" si="74"/>
        <v>14.53125</v>
      </c>
      <c r="J136" s="22">
        <f t="shared" ca="1" si="75"/>
        <v>120</v>
      </c>
      <c r="K136" s="21">
        <f t="shared" ca="1" si="82"/>
        <v>181</v>
      </c>
      <c r="L136" s="4">
        <f t="shared" ca="1" si="72"/>
        <v>181</v>
      </c>
      <c r="M136" s="21">
        <f t="shared" ca="1" si="83"/>
        <v>181</v>
      </c>
      <c r="N136" s="22" t="e">
        <f t="shared" ca="1" si="84"/>
        <v>#N/A</v>
      </c>
      <c r="O136" s="21" t="e">
        <f t="shared" ca="1" si="85"/>
        <v>#N/A</v>
      </c>
      <c r="P136" s="97">
        <f t="shared" ca="1" si="76"/>
        <v>10.292278085974999</v>
      </c>
      <c r="Q136" t="e">
        <f t="shared" ca="1" si="77"/>
        <v>#N/A</v>
      </c>
      <c r="R136" s="106" t="e">
        <f t="shared" ca="1" si="78"/>
        <v>#N/A</v>
      </c>
      <c r="S136" s="97">
        <f t="shared" ca="1" si="79"/>
        <v>95.25666161867133</v>
      </c>
      <c r="T136" s="34" t="e">
        <f t="shared" ca="1" si="80"/>
        <v>#N/A</v>
      </c>
      <c r="U136" s="59" t="e">
        <f t="shared" ca="1" si="81"/>
        <v>#N/A</v>
      </c>
      <c r="AB136" s="4"/>
      <c r="AC136" s="4"/>
      <c r="AD136" s="4"/>
      <c r="AE136" s="4"/>
      <c r="AL136" s="97">
        <f t="shared" ca="1" si="86"/>
        <v>10.716612080345554</v>
      </c>
      <c r="AM136" s="91">
        <f t="shared" ca="1" si="87"/>
        <v>-9.8138398235294098</v>
      </c>
      <c r="AN136" s="97">
        <f t="shared" ca="1" si="88"/>
        <v>-10.716612080345554</v>
      </c>
      <c r="AO136" s="91">
        <f t="shared" ca="1" si="89"/>
        <v>-9.8138398235294098</v>
      </c>
      <c r="AP136" s="97" t="e">
        <f t="shared" ca="1" si="90"/>
        <v>#N/A</v>
      </c>
      <c r="AQ136" s="91" t="e">
        <f t="shared" ca="1" si="91"/>
        <v>#N/A</v>
      </c>
      <c r="AR136" s="30" t="e">
        <f t="shared" ca="1" si="92"/>
        <v>#N/A</v>
      </c>
      <c r="AS136" s="91" t="e">
        <f t="shared" ca="1" si="93"/>
        <v>#N/A</v>
      </c>
      <c r="AT136" s="97">
        <f t="shared" ca="1" si="94"/>
        <v>12.584431648742624</v>
      </c>
      <c r="AU136" s="91">
        <f t="shared" ca="1" si="95"/>
        <v>-7.2656249999999964</v>
      </c>
      <c r="AV136" s="97" t="e">
        <f t="shared" ca="1" si="96"/>
        <v>#N/A</v>
      </c>
      <c r="AW136" s="91" t="e">
        <f t="shared" ca="1" si="97"/>
        <v>#N/A</v>
      </c>
      <c r="AX136" s="97" t="e">
        <f t="shared" ca="1" si="98"/>
        <v>#N/A</v>
      </c>
      <c r="AY136" s="91" t="e">
        <f t="shared" ca="1" si="99"/>
        <v>#N/A</v>
      </c>
      <c r="BD136" s="166">
        <v>93</v>
      </c>
      <c r="BE136" s="30">
        <f t="shared" ca="1" si="100"/>
        <v>15.21440508098102</v>
      </c>
      <c r="BF136" s="30">
        <f t="shared" ca="1" si="101"/>
        <v>2.8394271404243465</v>
      </c>
      <c r="BG136" s="30">
        <f t="shared" ca="1" si="111"/>
        <v>2.3789794960312092</v>
      </c>
      <c r="BH136" s="17" t="b">
        <f t="shared" ca="1" si="102"/>
        <v>0</v>
      </c>
      <c r="BI136" s="30" t="e">
        <f t="shared" ca="1" si="103"/>
        <v>#N/A</v>
      </c>
      <c r="BJ136" s="91" t="e">
        <f t="shared" ca="1" si="104"/>
        <v>#N/A</v>
      </c>
      <c r="BK136" t="b">
        <f t="shared" ca="1" si="105"/>
        <v>0</v>
      </c>
      <c r="BL136" s="30" t="e">
        <f t="shared" ca="1" si="112"/>
        <v>#N/A</v>
      </c>
      <c r="BM136" s="91" t="e">
        <f t="shared" ca="1" si="113"/>
        <v>#N/A</v>
      </c>
      <c r="BN136" s="17" t="b">
        <f t="shared" ca="1" si="106"/>
        <v>0</v>
      </c>
      <c r="BO136" t="b">
        <f t="shared" ca="1" si="107"/>
        <v>0</v>
      </c>
      <c r="BP136" t="b">
        <f t="shared" ca="1" si="108"/>
        <v>0</v>
      </c>
      <c r="BQ136" t="b">
        <f t="shared" ca="1" si="109"/>
        <v>1</v>
      </c>
      <c r="BR136" s="106" t="b">
        <f t="shared" si="110"/>
        <v>0</v>
      </c>
    </row>
    <row r="137" spans="1:70" ht="15" customHeight="1">
      <c r="A137" s="19">
        <f t="shared" si="73"/>
        <v>14.6875</v>
      </c>
      <c r="B137" s="22">
        <f t="shared" ca="1" si="114"/>
        <v>181</v>
      </c>
      <c r="C137" s="4">
        <f t="shared" ca="1" si="114"/>
        <v>181</v>
      </c>
      <c r="D137" s="21">
        <f t="shared" ca="1" si="114"/>
        <v>131.92646851616567</v>
      </c>
      <c r="E137" s="4">
        <f t="shared" ca="1" si="115"/>
        <v>181</v>
      </c>
      <c r="F137" s="4">
        <f t="shared" ca="1" si="115"/>
        <v>181</v>
      </c>
      <c r="G137" s="22">
        <f t="shared" ca="1" si="116"/>
        <v>181</v>
      </c>
      <c r="H137" s="4">
        <f t="shared" ca="1" si="116"/>
        <v>99.87061699018156</v>
      </c>
      <c r="I137" s="97">
        <f t="shared" si="74"/>
        <v>14.6875</v>
      </c>
      <c r="J137" s="22">
        <f t="shared" ca="1" si="75"/>
        <v>120</v>
      </c>
      <c r="K137" s="21">
        <f t="shared" ca="1" si="82"/>
        <v>181</v>
      </c>
      <c r="L137" s="4">
        <f t="shared" ca="1" si="72"/>
        <v>181</v>
      </c>
      <c r="M137" s="21">
        <f t="shared" ca="1" si="83"/>
        <v>181</v>
      </c>
      <c r="N137" s="22" t="e">
        <f t="shared" ca="1" si="84"/>
        <v>#N/A</v>
      </c>
      <c r="O137" s="21" t="e">
        <f t="shared" ca="1" si="85"/>
        <v>#N/A</v>
      </c>
      <c r="P137" s="97">
        <f t="shared" ca="1" si="76"/>
        <v>10.848001336157495</v>
      </c>
      <c r="Q137" t="e">
        <f t="shared" ca="1" si="77"/>
        <v>#N/A</v>
      </c>
      <c r="R137" s="106" t="e">
        <f t="shared" ca="1" si="78"/>
        <v>#N/A</v>
      </c>
      <c r="S137" s="97">
        <f t="shared" ca="1" si="79"/>
        <v>94.700938368488835</v>
      </c>
      <c r="T137" s="34" t="e">
        <f t="shared" ca="1" si="80"/>
        <v>#N/A</v>
      </c>
      <c r="U137" s="59" t="e">
        <f t="shared" ca="1" si="81"/>
        <v>#N/A</v>
      </c>
      <c r="AB137" s="4"/>
      <c r="AC137" s="4"/>
      <c r="AD137" s="4"/>
      <c r="AE137" s="4"/>
      <c r="AL137" s="97">
        <f t="shared" ca="1" si="86"/>
        <v>10.927543372968518</v>
      </c>
      <c r="AM137" s="91">
        <f t="shared" ca="1" si="87"/>
        <v>-9.8138398235294133</v>
      </c>
      <c r="AN137" s="97">
        <f t="shared" ca="1" si="88"/>
        <v>-10.927543372968518</v>
      </c>
      <c r="AO137" s="91">
        <f t="shared" ca="1" si="89"/>
        <v>-9.8138398235294133</v>
      </c>
      <c r="AP137" s="97" t="e">
        <f t="shared" ca="1" si="90"/>
        <v>#N/A</v>
      </c>
      <c r="AQ137" s="91" t="e">
        <f t="shared" ca="1" si="91"/>
        <v>#N/A</v>
      </c>
      <c r="AR137" s="30" t="e">
        <f t="shared" ca="1" si="92"/>
        <v>#N/A</v>
      </c>
      <c r="AS137" s="91" t="e">
        <f t="shared" ca="1" si="93"/>
        <v>#N/A</v>
      </c>
      <c r="AT137" s="97">
        <f t="shared" ca="1" si="94"/>
        <v>12.719748118083944</v>
      </c>
      <c r="AU137" s="91">
        <f t="shared" ca="1" si="95"/>
        <v>-7.3437499999999964</v>
      </c>
      <c r="AV137" s="97" t="e">
        <f t="shared" ca="1" si="96"/>
        <v>#N/A</v>
      </c>
      <c r="AW137" s="91" t="e">
        <f t="shared" ca="1" si="97"/>
        <v>#N/A</v>
      </c>
      <c r="AX137" s="97" t="e">
        <f t="shared" ca="1" si="98"/>
        <v>#N/A</v>
      </c>
      <c r="AY137" s="91" t="e">
        <f t="shared" ca="1" si="99"/>
        <v>#N/A</v>
      </c>
      <c r="BD137" s="166">
        <v>94</v>
      </c>
      <c r="BE137" s="30">
        <f t="shared" ca="1" si="100"/>
        <v>11.41486081279594</v>
      </c>
      <c r="BF137" s="30">
        <f t="shared" ca="1" si="101"/>
        <v>2.8054810865630171</v>
      </c>
      <c r="BG137" s="30">
        <f t="shared" ca="1" si="111"/>
        <v>2.350538207660906</v>
      </c>
      <c r="BH137" s="17" t="b">
        <f t="shared" ca="1" si="102"/>
        <v>0</v>
      </c>
      <c r="BI137" s="30" t="e">
        <f t="shared" ca="1" si="103"/>
        <v>#N/A</v>
      </c>
      <c r="BJ137" s="91" t="e">
        <f t="shared" ca="1" si="104"/>
        <v>#N/A</v>
      </c>
      <c r="BK137" t="b">
        <f t="shared" ca="1" si="105"/>
        <v>0</v>
      </c>
      <c r="BL137" s="30" t="e">
        <f t="shared" ca="1" si="112"/>
        <v>#N/A</v>
      </c>
      <c r="BM137" s="91" t="e">
        <f t="shared" ca="1" si="113"/>
        <v>#N/A</v>
      </c>
      <c r="BN137" s="17" t="b">
        <f t="shared" ca="1" si="106"/>
        <v>0</v>
      </c>
      <c r="BO137" t="b">
        <f t="shared" ca="1" si="107"/>
        <v>0</v>
      </c>
      <c r="BP137" t="b">
        <f t="shared" ca="1" si="108"/>
        <v>0</v>
      </c>
      <c r="BQ137" t="b">
        <f t="shared" ca="1" si="109"/>
        <v>1</v>
      </c>
      <c r="BR137" s="106" t="b">
        <f t="shared" si="110"/>
        <v>0</v>
      </c>
    </row>
    <row r="138" spans="1:70" ht="15" customHeight="1">
      <c r="A138" s="19">
        <f t="shared" si="73"/>
        <v>14.84375</v>
      </c>
      <c r="B138" s="22">
        <f t="shared" ca="1" si="114"/>
        <v>181</v>
      </c>
      <c r="C138" s="4">
        <f t="shared" ca="1" si="114"/>
        <v>181</v>
      </c>
      <c r="D138" s="21">
        <f t="shared" ca="1" si="114"/>
        <v>131.38709468655961</v>
      </c>
      <c r="E138" s="4">
        <f t="shared" ca="1" si="115"/>
        <v>181</v>
      </c>
      <c r="F138" s="4">
        <f t="shared" ca="1" si="115"/>
        <v>181</v>
      </c>
      <c r="G138" s="22">
        <f t="shared" ca="1" si="116"/>
        <v>181</v>
      </c>
      <c r="H138" s="4">
        <f t="shared" ca="1" si="116"/>
        <v>99.765692185158045</v>
      </c>
      <c r="I138" s="97">
        <f t="shared" si="74"/>
        <v>14.84375</v>
      </c>
      <c r="J138" s="22">
        <f t="shared" ca="1" si="75"/>
        <v>120</v>
      </c>
      <c r="K138" s="21">
        <f t="shared" ca="1" si="82"/>
        <v>181</v>
      </c>
      <c r="L138" s="4">
        <f t="shared" ref="L138:L169" ca="1" si="117">IF(G138&gt;$F$37,#N/A,G138)</f>
        <v>181</v>
      </c>
      <c r="M138" s="21">
        <f t="shared" ca="1" si="83"/>
        <v>181</v>
      </c>
      <c r="N138" s="22" t="e">
        <f t="shared" ca="1" si="84"/>
        <v>#N/A</v>
      </c>
      <c r="O138" s="21" t="e">
        <f t="shared" ca="1" si="85"/>
        <v>#N/A</v>
      </c>
      <c r="P138" s="97">
        <f t="shared" ca="1" si="76"/>
        <v>11.387375165763558</v>
      </c>
      <c r="Q138" t="e">
        <f t="shared" ca="1" si="77"/>
        <v>#N/A</v>
      </c>
      <c r="R138" s="106" t="e">
        <f t="shared" ca="1" si="78"/>
        <v>#N/A</v>
      </c>
      <c r="S138" s="97">
        <f t="shared" ca="1" si="79"/>
        <v>94.161564538882772</v>
      </c>
      <c r="T138" s="34" t="e">
        <f t="shared" ca="1" si="80"/>
        <v>#N/A</v>
      </c>
      <c r="U138" s="59" t="e">
        <f t="shared" ca="1" si="81"/>
        <v>#N/A</v>
      </c>
      <c r="AB138" s="4"/>
      <c r="AC138" s="4"/>
      <c r="AD138" s="4"/>
      <c r="AE138" s="4"/>
      <c r="AL138" s="97">
        <f t="shared" ca="1" si="86"/>
        <v>11.136671943655706</v>
      </c>
      <c r="AM138" s="91">
        <f t="shared" ca="1" si="87"/>
        <v>-9.8138398235294133</v>
      </c>
      <c r="AN138" s="97">
        <f t="shared" ca="1" si="88"/>
        <v>-11.136671943655706</v>
      </c>
      <c r="AO138" s="91">
        <f t="shared" ca="1" si="89"/>
        <v>-9.8138398235294133</v>
      </c>
      <c r="AP138" s="97" t="e">
        <f t="shared" ca="1" si="90"/>
        <v>#N/A</v>
      </c>
      <c r="AQ138" s="91" t="e">
        <f t="shared" ca="1" si="91"/>
        <v>#N/A</v>
      </c>
      <c r="AR138" s="30" t="e">
        <f t="shared" ca="1" si="92"/>
        <v>#N/A</v>
      </c>
      <c r="AS138" s="91" t="e">
        <f t="shared" ca="1" si="93"/>
        <v>#N/A</v>
      </c>
      <c r="AT138" s="97">
        <f t="shared" ca="1" si="94"/>
        <v>12.855064587425263</v>
      </c>
      <c r="AU138" s="91">
        <f t="shared" ca="1" si="95"/>
        <v>-7.4218749999999964</v>
      </c>
      <c r="AV138" s="97" t="e">
        <f t="shared" ca="1" si="96"/>
        <v>#N/A</v>
      </c>
      <c r="AW138" s="91" t="e">
        <f t="shared" ca="1" si="97"/>
        <v>#N/A</v>
      </c>
      <c r="AX138" s="97" t="e">
        <f t="shared" ca="1" si="98"/>
        <v>#N/A</v>
      </c>
      <c r="AY138" s="91" t="e">
        <f t="shared" ca="1" si="99"/>
        <v>#N/A</v>
      </c>
      <c r="BD138" s="166">
        <v>95</v>
      </c>
      <c r="BE138" s="30">
        <f t="shared" ca="1" si="100"/>
        <v>9.136063941145629</v>
      </c>
      <c r="BF138" s="30">
        <f t="shared" ca="1" si="101"/>
        <v>2.7715764380529126</v>
      </c>
      <c r="BG138" s="30">
        <f t="shared" ca="1" si="111"/>
        <v>2.3221316102605485</v>
      </c>
      <c r="BH138" s="17" t="b">
        <f t="shared" ca="1" si="102"/>
        <v>0</v>
      </c>
      <c r="BI138" s="30" t="e">
        <f t="shared" ca="1" si="103"/>
        <v>#N/A</v>
      </c>
      <c r="BJ138" s="91" t="e">
        <f t="shared" ca="1" si="104"/>
        <v>#N/A</v>
      </c>
      <c r="BK138" t="b">
        <f t="shared" ca="1" si="105"/>
        <v>0</v>
      </c>
      <c r="BL138" s="30" t="e">
        <f t="shared" ca="1" si="112"/>
        <v>#N/A</v>
      </c>
      <c r="BM138" s="91" t="e">
        <f t="shared" ca="1" si="113"/>
        <v>#N/A</v>
      </c>
      <c r="BN138" s="17" t="b">
        <f t="shared" ca="1" si="106"/>
        <v>0</v>
      </c>
      <c r="BO138" t="b">
        <f t="shared" ca="1" si="107"/>
        <v>0</v>
      </c>
      <c r="BP138" t="b">
        <f t="shared" ca="1" si="108"/>
        <v>0</v>
      </c>
      <c r="BQ138" t="b">
        <f t="shared" ca="1" si="109"/>
        <v>1</v>
      </c>
      <c r="BR138" s="106" t="b">
        <f t="shared" si="110"/>
        <v>0</v>
      </c>
    </row>
    <row r="139" spans="1:70" ht="15" customHeight="1">
      <c r="A139" s="19">
        <f t="shared" ref="A139:A170" si="118">A138+$C$14/160</f>
        <v>15</v>
      </c>
      <c r="B139" s="22">
        <f t="shared" ca="1" si="114"/>
        <v>181</v>
      </c>
      <c r="C139" s="4">
        <f t="shared" ca="1" si="114"/>
        <v>181</v>
      </c>
      <c r="D139" s="21">
        <f t="shared" ca="1" si="114"/>
        <v>130.86325909177089</v>
      </c>
      <c r="E139" s="4">
        <f t="shared" ca="1" si="115"/>
        <v>181</v>
      </c>
      <c r="F139" s="4">
        <f t="shared" ca="1" si="115"/>
        <v>181</v>
      </c>
      <c r="G139" s="22">
        <f t="shared" ca="1" si="116"/>
        <v>181</v>
      </c>
      <c r="H139" s="4">
        <f t="shared" ca="1" si="116"/>
        <v>99.66298535088518</v>
      </c>
      <c r="I139" s="97">
        <f t="shared" si="74"/>
        <v>15</v>
      </c>
      <c r="J139" s="22">
        <f t="shared" ca="1" si="75"/>
        <v>120</v>
      </c>
      <c r="K139" s="21">
        <f t="shared" ca="1" si="82"/>
        <v>181</v>
      </c>
      <c r="L139" s="4">
        <f t="shared" ca="1" si="117"/>
        <v>181</v>
      </c>
      <c r="M139" s="21">
        <f t="shared" ca="1" si="83"/>
        <v>181</v>
      </c>
      <c r="N139" s="22" t="e">
        <f t="shared" ca="1" si="84"/>
        <v>#N/A</v>
      </c>
      <c r="O139" s="21" t="e">
        <f t="shared" ca="1" si="85"/>
        <v>#N/A</v>
      </c>
      <c r="P139" s="97">
        <f t="shared" ca="1" si="76"/>
        <v>11.911210760552279</v>
      </c>
      <c r="Q139" t="e">
        <f t="shared" ref="Q139:Q170" ca="1" si="119">IF(AND(P139=MIN($P$43:$P$202),D139&gt;$I$37,D139&lt;$G$37),A139,#N/A)</f>
        <v>#N/A</v>
      </c>
      <c r="R139" s="106" t="e">
        <f t="shared" ref="R139:R170" ca="1" si="120">IF(AND(P139=MIN($P$43:$P$202),D139&gt;$I$37,D139&lt;$G$37),D139,#N/A)</f>
        <v>#N/A</v>
      </c>
      <c r="S139" s="97">
        <f t="shared" ca="1" si="79"/>
        <v>93.63772894409405</v>
      </c>
      <c r="T139" s="34" t="e">
        <f t="shared" ref="T139:T170" ca="1" si="121">IF(AND(S139=MIN($S$43:$S$202),D139&gt;$C$37,D139&lt;$E$37),A139,#N/A)</f>
        <v>#N/A</v>
      </c>
      <c r="U139" s="59" t="e">
        <f t="shared" ref="U139:U170" ca="1" si="122">IF(AND(S139=MIN($S$43:$S$202),D139&gt;$C$37,D139&lt;$E$37),D139,#N/A)</f>
        <v>#N/A</v>
      </c>
      <c r="AB139" s="4"/>
      <c r="AC139" s="4"/>
      <c r="AD139" s="4"/>
      <c r="AE139" s="4"/>
      <c r="AL139" s="97">
        <f t="shared" ca="1" si="86"/>
        <v>11.344097492445497</v>
      </c>
      <c r="AM139" s="91">
        <f t="shared" ca="1" si="87"/>
        <v>-9.8138398235294115</v>
      </c>
      <c r="AN139" s="97">
        <f t="shared" ca="1" si="88"/>
        <v>-11.344097492445497</v>
      </c>
      <c r="AO139" s="91">
        <f t="shared" ca="1" si="89"/>
        <v>-9.8138398235294115</v>
      </c>
      <c r="AP139" s="97" t="e">
        <f t="shared" ca="1" si="90"/>
        <v>#N/A</v>
      </c>
      <c r="AQ139" s="91" t="e">
        <f t="shared" ca="1" si="91"/>
        <v>#N/A</v>
      </c>
      <c r="AR139" s="30" t="e">
        <f t="shared" ca="1" si="92"/>
        <v>#N/A</v>
      </c>
      <c r="AS139" s="91" t="e">
        <f t="shared" ca="1" si="93"/>
        <v>#N/A</v>
      </c>
      <c r="AT139" s="97">
        <f t="shared" ca="1" si="94"/>
        <v>12.99038105676658</v>
      </c>
      <c r="AU139" s="91">
        <f t="shared" ca="1" si="95"/>
        <v>-7.4999999999999964</v>
      </c>
      <c r="AV139" s="97" t="e">
        <f t="shared" ca="1" si="96"/>
        <v>#N/A</v>
      </c>
      <c r="AW139" s="91" t="e">
        <f t="shared" ca="1" si="97"/>
        <v>#N/A</v>
      </c>
      <c r="AX139" s="97" t="e">
        <f t="shared" ca="1" si="98"/>
        <v>#N/A</v>
      </c>
      <c r="AY139" s="91" t="e">
        <f t="shared" ca="1" si="99"/>
        <v>#N/A</v>
      </c>
      <c r="BD139" s="166">
        <v>96</v>
      </c>
      <c r="BE139" s="30">
        <f t="shared" ca="1" si="100"/>
        <v>7.6176422544523223</v>
      </c>
      <c r="BF139" s="30">
        <f t="shared" ca="1" si="101"/>
        <v>2.7377235225784107</v>
      </c>
      <c r="BG139" s="30">
        <f t="shared" ca="1" si="111"/>
        <v>2.2937683567548848</v>
      </c>
      <c r="BH139" s="17" t="b">
        <f t="shared" ca="1" si="102"/>
        <v>0</v>
      </c>
      <c r="BI139" s="30" t="e">
        <f t="shared" ca="1" si="103"/>
        <v>#N/A</v>
      </c>
      <c r="BJ139" s="91" t="e">
        <f t="shared" ca="1" si="104"/>
        <v>#N/A</v>
      </c>
      <c r="BK139" t="b">
        <f t="shared" ca="1" si="105"/>
        <v>0</v>
      </c>
      <c r="BL139" s="30" t="e">
        <f t="shared" ca="1" si="112"/>
        <v>#N/A</v>
      </c>
      <c r="BM139" s="91" t="e">
        <f t="shared" ca="1" si="113"/>
        <v>#N/A</v>
      </c>
      <c r="BN139" s="17" t="b">
        <f t="shared" ca="1" si="106"/>
        <v>1</v>
      </c>
      <c r="BO139" t="b">
        <f t="shared" ca="1" si="107"/>
        <v>0</v>
      </c>
      <c r="BP139" t="b">
        <f t="shared" ca="1" si="108"/>
        <v>0</v>
      </c>
      <c r="BQ139" t="b">
        <f t="shared" ca="1" si="109"/>
        <v>1</v>
      </c>
      <c r="BR139" s="106" t="b">
        <f t="shared" si="110"/>
        <v>0</v>
      </c>
    </row>
    <row r="140" spans="1:70" ht="15" customHeight="1">
      <c r="A140" s="19">
        <f t="shared" si="118"/>
        <v>15.15625</v>
      </c>
      <c r="B140" s="22">
        <f t="shared" ca="1" si="114"/>
        <v>181</v>
      </c>
      <c r="C140" s="4">
        <f t="shared" ca="1" si="114"/>
        <v>181</v>
      </c>
      <c r="D140" s="21">
        <f t="shared" ca="1" si="114"/>
        <v>130.35420984542449</v>
      </c>
      <c r="E140" s="4">
        <f t="shared" ca="1" si="115"/>
        <v>181</v>
      </c>
      <c r="F140" s="4">
        <f t="shared" ca="1" si="115"/>
        <v>181</v>
      </c>
      <c r="G140" s="22">
        <f t="shared" ca="1" si="116"/>
        <v>181</v>
      </c>
      <c r="H140" s="4">
        <f t="shared" ca="1" si="116"/>
        <v>99.562426561595132</v>
      </c>
      <c r="I140" s="97">
        <f t="shared" si="74"/>
        <v>15.15625</v>
      </c>
      <c r="J140" s="22">
        <f t="shared" ca="1" si="75"/>
        <v>120</v>
      </c>
      <c r="K140" s="21">
        <f t="shared" ca="1" si="82"/>
        <v>181</v>
      </c>
      <c r="L140" s="4">
        <f t="shared" ca="1" si="117"/>
        <v>181</v>
      </c>
      <c r="M140" s="21">
        <f t="shared" ca="1" si="83"/>
        <v>181</v>
      </c>
      <c r="N140" s="22" t="e">
        <f t="shared" ca="1" si="84"/>
        <v>#N/A</v>
      </c>
      <c r="O140" s="21" t="e">
        <f t="shared" ca="1" si="85"/>
        <v>#N/A</v>
      </c>
      <c r="P140" s="97">
        <f t="shared" ca="1" si="76"/>
        <v>12.420260006898673</v>
      </c>
      <c r="Q140" t="e">
        <f t="shared" ca="1" si="119"/>
        <v>#N/A</v>
      </c>
      <c r="R140" s="106" t="e">
        <f t="shared" ca="1" si="120"/>
        <v>#N/A</v>
      </c>
      <c r="S140" s="97">
        <f t="shared" ca="1" si="79"/>
        <v>93.128679697747657</v>
      </c>
      <c r="T140" s="34" t="e">
        <f t="shared" ca="1" si="121"/>
        <v>#N/A</v>
      </c>
      <c r="U140" s="59" t="e">
        <f t="shared" ca="1" si="122"/>
        <v>#N/A</v>
      </c>
      <c r="AB140" s="4"/>
      <c r="AC140" s="4"/>
      <c r="AD140" s="4"/>
      <c r="AE140" s="4"/>
      <c r="AL140" s="97">
        <f t="shared" ca="1" si="86"/>
        <v>11.549911773715337</v>
      </c>
      <c r="AM140" s="91">
        <f t="shared" ca="1" si="87"/>
        <v>-9.8138398235294133</v>
      </c>
      <c r="AN140" s="97">
        <f t="shared" ca="1" si="88"/>
        <v>-11.549911773715337</v>
      </c>
      <c r="AO140" s="91">
        <f t="shared" ca="1" si="89"/>
        <v>-9.8138398235294133</v>
      </c>
      <c r="AP140" s="97" t="e">
        <f t="shared" ca="1" si="90"/>
        <v>#N/A</v>
      </c>
      <c r="AQ140" s="91" t="e">
        <f t="shared" ca="1" si="91"/>
        <v>#N/A</v>
      </c>
      <c r="AR140" s="30" t="e">
        <f t="shared" ca="1" si="92"/>
        <v>#N/A</v>
      </c>
      <c r="AS140" s="91" t="e">
        <f t="shared" ca="1" si="93"/>
        <v>#N/A</v>
      </c>
      <c r="AT140" s="97">
        <f t="shared" ca="1" si="94"/>
        <v>13.125697526107899</v>
      </c>
      <c r="AU140" s="91">
        <f t="shared" ca="1" si="95"/>
        <v>-7.5781249999999964</v>
      </c>
      <c r="AV140" s="97" t="e">
        <f t="shared" ca="1" si="96"/>
        <v>#N/A</v>
      </c>
      <c r="AW140" s="91" t="e">
        <f t="shared" ca="1" si="97"/>
        <v>#N/A</v>
      </c>
      <c r="AX140" s="97" t="e">
        <f t="shared" ca="1" si="98"/>
        <v>#N/A</v>
      </c>
      <c r="AY140" s="91" t="e">
        <f t="shared" ca="1" si="99"/>
        <v>#N/A</v>
      </c>
      <c r="BD140" s="166">
        <v>97</v>
      </c>
      <c r="BE140" s="30">
        <f t="shared" ca="1" si="100"/>
        <v>6.5337222334375333</v>
      </c>
      <c r="BF140" s="30">
        <f t="shared" ca="1" si="101"/>
        <v>2.7039326520655056</v>
      </c>
      <c r="BG140" s="30">
        <f t="shared" ca="1" si="111"/>
        <v>2.2654570868656938</v>
      </c>
      <c r="BH140" s="17" t="b">
        <f t="shared" ca="1" si="102"/>
        <v>0</v>
      </c>
      <c r="BI140" s="30" t="e">
        <f t="shared" ca="1" si="103"/>
        <v>#N/A</v>
      </c>
      <c r="BJ140" s="91" t="e">
        <f t="shared" ca="1" si="104"/>
        <v>#N/A</v>
      </c>
      <c r="BK140" t="b">
        <f t="shared" ca="1" si="105"/>
        <v>0</v>
      </c>
      <c r="BL140" s="30" t="e">
        <f t="shared" ca="1" si="112"/>
        <v>#N/A</v>
      </c>
      <c r="BM140" s="91" t="e">
        <f t="shared" ca="1" si="113"/>
        <v>#N/A</v>
      </c>
      <c r="BN140" s="17" t="b">
        <f t="shared" ca="1" si="106"/>
        <v>1</v>
      </c>
      <c r="BO140" t="b">
        <f t="shared" ca="1" si="107"/>
        <v>0</v>
      </c>
      <c r="BP140" t="b">
        <f t="shared" ca="1" si="108"/>
        <v>0</v>
      </c>
      <c r="BQ140" t="b">
        <f t="shared" ca="1" si="109"/>
        <v>1</v>
      </c>
      <c r="BR140" s="106" t="b">
        <f t="shared" si="110"/>
        <v>0</v>
      </c>
    </row>
    <row r="141" spans="1:70" ht="15" customHeight="1">
      <c r="A141" s="19">
        <f t="shared" si="118"/>
        <v>15.3125</v>
      </c>
      <c r="B141" s="22">
        <f t="shared" ca="1" si="114"/>
        <v>181</v>
      </c>
      <c r="C141" s="4">
        <f t="shared" ca="1" si="114"/>
        <v>181</v>
      </c>
      <c r="D141" s="21">
        <f t="shared" ca="1" si="114"/>
        <v>129.85924853030576</v>
      </c>
      <c r="E141" s="4">
        <f t="shared" ca="1" si="115"/>
        <v>181</v>
      </c>
      <c r="F141" s="4">
        <f t="shared" ca="1" si="115"/>
        <v>181</v>
      </c>
      <c r="G141" s="22">
        <f t="shared" ca="1" si="116"/>
        <v>181</v>
      </c>
      <c r="H141" s="4">
        <f t="shared" ca="1" si="116"/>
        <v>99.463948814090415</v>
      </c>
      <c r="I141" s="97">
        <f t="shared" si="74"/>
        <v>15.3125</v>
      </c>
      <c r="J141" s="22">
        <f t="shared" ca="1" si="75"/>
        <v>120</v>
      </c>
      <c r="K141" s="21">
        <f t="shared" ca="1" si="82"/>
        <v>181</v>
      </c>
      <c r="L141" s="4">
        <f t="shared" ca="1" si="117"/>
        <v>181</v>
      </c>
      <c r="M141" s="21">
        <f t="shared" ca="1" si="83"/>
        <v>181</v>
      </c>
      <c r="N141" s="22" t="e">
        <f t="shared" ca="1" si="84"/>
        <v>#N/A</v>
      </c>
      <c r="O141" s="21" t="e">
        <f t="shared" ca="1" si="85"/>
        <v>#N/A</v>
      </c>
      <c r="P141" s="97">
        <f t="shared" ca="1" si="76"/>
        <v>12.915221322017402</v>
      </c>
      <c r="Q141" t="e">
        <f t="shared" ca="1" si="119"/>
        <v>#N/A</v>
      </c>
      <c r="R141" s="106" t="e">
        <f t="shared" ca="1" si="120"/>
        <v>#N/A</v>
      </c>
      <c r="S141" s="97">
        <f t="shared" ca="1" si="79"/>
        <v>92.633718382628928</v>
      </c>
      <c r="T141" s="34" t="e">
        <f t="shared" ca="1" si="121"/>
        <v>#N/A</v>
      </c>
      <c r="U141" s="59" t="e">
        <f t="shared" ca="1" si="122"/>
        <v>#N/A</v>
      </c>
      <c r="AB141" s="4"/>
      <c r="AC141" s="4"/>
      <c r="AD141" s="4"/>
      <c r="AE141" s="4"/>
      <c r="AL141" s="97">
        <f t="shared" ca="1" si="86"/>
        <v>11.754199426932837</v>
      </c>
      <c r="AM141" s="91">
        <f t="shared" ca="1" si="87"/>
        <v>-9.8138398235294115</v>
      </c>
      <c r="AN141" s="97">
        <f t="shared" ca="1" si="88"/>
        <v>-11.754199426932837</v>
      </c>
      <c r="AO141" s="91">
        <f t="shared" ca="1" si="89"/>
        <v>-9.8138398235294115</v>
      </c>
      <c r="AP141" s="97" t="e">
        <f t="shared" ca="1" si="90"/>
        <v>#N/A</v>
      </c>
      <c r="AQ141" s="91" t="e">
        <f t="shared" ca="1" si="91"/>
        <v>#N/A</v>
      </c>
      <c r="AR141" s="30" t="e">
        <f t="shared" ca="1" si="92"/>
        <v>#N/A</v>
      </c>
      <c r="AS141" s="91" t="e">
        <f t="shared" ca="1" si="93"/>
        <v>#N/A</v>
      </c>
      <c r="AT141" s="97">
        <f t="shared" ca="1" si="94"/>
        <v>13.261013995449218</v>
      </c>
      <c r="AU141" s="91">
        <f t="shared" ca="1" si="95"/>
        <v>-7.6562499999999964</v>
      </c>
      <c r="AV141" s="97" t="e">
        <f t="shared" ca="1" si="96"/>
        <v>#N/A</v>
      </c>
      <c r="AW141" s="91" t="e">
        <f t="shared" ca="1" si="97"/>
        <v>#N/A</v>
      </c>
      <c r="AX141" s="97" t="e">
        <f t="shared" ca="1" si="98"/>
        <v>#N/A</v>
      </c>
      <c r="AY141" s="91" t="e">
        <f t="shared" ca="1" si="99"/>
        <v>#N/A</v>
      </c>
      <c r="BD141" s="166">
        <v>98</v>
      </c>
      <c r="BE141" s="30">
        <f t="shared" ca="1" si="100"/>
        <v>5.7213673697557832</v>
      </c>
      <c r="BF141" s="30">
        <f t="shared" ca="1" si="101"/>
        <v>2.6702141195406948</v>
      </c>
      <c r="BG141" s="30">
        <f t="shared" ca="1" si="111"/>
        <v>2.2372064244800418</v>
      </c>
      <c r="BH141" s="17" t="b">
        <f t="shared" ca="1" si="102"/>
        <v>0</v>
      </c>
      <c r="BI141" s="30" t="e">
        <f t="shared" ca="1" si="103"/>
        <v>#N/A</v>
      </c>
      <c r="BJ141" s="91" t="e">
        <f t="shared" ca="1" si="104"/>
        <v>#N/A</v>
      </c>
      <c r="BK141" t="b">
        <f t="shared" ca="1" si="105"/>
        <v>0</v>
      </c>
      <c r="BL141" s="30" t="e">
        <f t="shared" ca="1" si="112"/>
        <v>#N/A</v>
      </c>
      <c r="BM141" s="91" t="e">
        <f t="shared" ca="1" si="113"/>
        <v>#N/A</v>
      </c>
      <c r="BN141" s="17" t="b">
        <f t="shared" ca="1" si="106"/>
        <v>1</v>
      </c>
      <c r="BO141" t="b">
        <f t="shared" ca="1" si="107"/>
        <v>0</v>
      </c>
      <c r="BP141" t="b">
        <f t="shared" ca="1" si="108"/>
        <v>0</v>
      </c>
      <c r="BQ141" t="b">
        <f t="shared" ca="1" si="109"/>
        <v>1</v>
      </c>
      <c r="BR141" s="106" t="b">
        <f t="shared" si="110"/>
        <v>0</v>
      </c>
    </row>
    <row r="142" spans="1:70" ht="15" customHeight="1">
      <c r="A142" s="19">
        <f t="shared" si="118"/>
        <v>15.46875</v>
      </c>
      <c r="B142" s="22">
        <f t="shared" ref="B142:D161" ca="1" si="123">IFERROR(DEGREES(ACOS(3*$C$9*($C$9-$C$17/B$42)/($C$17/B$42*$A142))),IF($C$9-$C$17/B$42&lt;=0,181,-1))</f>
        <v>181</v>
      </c>
      <c r="C142" s="4">
        <f t="shared" ca="1" si="123"/>
        <v>181</v>
      </c>
      <c r="D142" s="21">
        <f t="shared" ca="1" si="123"/>
        <v>129.37772508915984</v>
      </c>
      <c r="E142" s="4">
        <f t="shared" ref="E142:F161" ca="1" si="124">IFERROR(DEGREES(ACOS(3*$C$9*($C$9-$D$17/E$42)/($D$17/E$42*$A142))),IF($C$9-$D$17/E$42&lt;=0,181,-1))</f>
        <v>181</v>
      </c>
      <c r="F142" s="4">
        <f t="shared" ca="1" si="124"/>
        <v>181</v>
      </c>
      <c r="G142" s="22">
        <f t="shared" ref="G142:H161" ca="1" si="125">IFERROR(DEGREES(ACOS(3*$C$9*($C$9-$E$17/G$42)/($E$17/G$42*$A142))),IF($C$9-$E$17/G$42&lt;=0,181,-1))</f>
        <v>181</v>
      </c>
      <c r="H142" s="4">
        <f t="shared" ca="1" si="125"/>
        <v>99.367487875933563</v>
      </c>
      <c r="I142" s="97">
        <f t="shared" si="74"/>
        <v>15.46875</v>
      </c>
      <c r="J142" s="22">
        <f t="shared" ca="1" si="75"/>
        <v>120</v>
      </c>
      <c r="K142" s="21">
        <f t="shared" ca="1" si="82"/>
        <v>181</v>
      </c>
      <c r="L142" s="4">
        <f t="shared" ca="1" si="117"/>
        <v>181</v>
      </c>
      <c r="M142" s="21">
        <f t="shared" ca="1" si="83"/>
        <v>181</v>
      </c>
      <c r="N142" s="22" t="e">
        <f t="shared" ca="1" si="84"/>
        <v>#N/A</v>
      </c>
      <c r="O142" s="21" t="e">
        <f t="shared" ca="1" si="85"/>
        <v>#N/A</v>
      </c>
      <c r="P142" s="97">
        <f t="shared" ca="1" si="76"/>
        <v>13.396744763163326</v>
      </c>
      <c r="Q142" t="e">
        <f t="shared" ca="1" si="119"/>
        <v>#N/A</v>
      </c>
      <c r="R142" s="106" t="e">
        <f t="shared" ca="1" si="120"/>
        <v>#N/A</v>
      </c>
      <c r="S142" s="97">
        <f t="shared" ca="1" si="79"/>
        <v>92.152194941483003</v>
      </c>
      <c r="T142" s="34" t="e">
        <f t="shared" ca="1" si="121"/>
        <v>#N/A</v>
      </c>
      <c r="U142" s="59" t="e">
        <f t="shared" ca="1" si="122"/>
        <v>#N/A</v>
      </c>
      <c r="AB142" s="4"/>
      <c r="AC142" s="4"/>
      <c r="AD142" s="4"/>
      <c r="AE142" s="4"/>
      <c r="AL142" s="97">
        <f t="shared" ca="1" si="86"/>
        <v>11.957038700305697</v>
      </c>
      <c r="AM142" s="91">
        <f t="shared" ca="1" si="87"/>
        <v>-9.8138398235294151</v>
      </c>
      <c r="AN142" s="97">
        <f t="shared" ca="1" si="88"/>
        <v>-11.957038700305697</v>
      </c>
      <c r="AO142" s="91">
        <f t="shared" ca="1" si="89"/>
        <v>-9.8138398235294151</v>
      </c>
      <c r="AP142" s="97" t="e">
        <f t="shared" ca="1" si="90"/>
        <v>#N/A</v>
      </c>
      <c r="AQ142" s="91" t="e">
        <f t="shared" ca="1" si="91"/>
        <v>#N/A</v>
      </c>
      <c r="AR142" s="30" t="e">
        <f t="shared" ca="1" si="92"/>
        <v>#N/A</v>
      </c>
      <c r="AS142" s="91" t="e">
        <f t="shared" ca="1" si="93"/>
        <v>#N/A</v>
      </c>
      <c r="AT142" s="97">
        <f t="shared" ca="1" si="94"/>
        <v>13.396330464790536</v>
      </c>
      <c r="AU142" s="91">
        <f t="shared" ca="1" si="95"/>
        <v>-7.7343749999999964</v>
      </c>
      <c r="AV142" s="97" t="e">
        <f t="shared" ca="1" si="96"/>
        <v>#N/A</v>
      </c>
      <c r="AW142" s="91" t="e">
        <f t="shared" ca="1" si="97"/>
        <v>#N/A</v>
      </c>
      <c r="AX142" s="97" t="e">
        <f t="shared" ca="1" si="98"/>
        <v>#N/A</v>
      </c>
      <c r="AY142" s="91" t="e">
        <f t="shared" ca="1" si="99"/>
        <v>#N/A</v>
      </c>
      <c r="BD142" s="166">
        <v>99</v>
      </c>
      <c r="BE142" s="30">
        <f t="shared" ca="1" si="100"/>
        <v>5.0900576057575799</v>
      </c>
      <c r="BF142" s="30">
        <f t="shared" ca="1" si="101"/>
        <v>2.6365781959956243</v>
      </c>
      <c r="BG142" s="30">
        <f t="shared" ca="1" si="111"/>
        <v>2.2090249750233606</v>
      </c>
      <c r="BH142" s="17" t="b">
        <f t="shared" ca="1" si="102"/>
        <v>0</v>
      </c>
      <c r="BI142" s="30" t="e">
        <f t="shared" ca="1" si="103"/>
        <v>#N/A</v>
      </c>
      <c r="BJ142" s="91" t="e">
        <f t="shared" ca="1" si="104"/>
        <v>#N/A</v>
      </c>
      <c r="BK142" t="b">
        <f t="shared" ca="1" si="105"/>
        <v>0</v>
      </c>
      <c r="BL142" s="30" t="e">
        <f t="shared" ca="1" si="112"/>
        <v>#N/A</v>
      </c>
      <c r="BM142" s="91" t="e">
        <f t="shared" ca="1" si="113"/>
        <v>#N/A</v>
      </c>
      <c r="BN142" s="17" t="b">
        <f t="shared" ca="1" si="106"/>
        <v>1</v>
      </c>
      <c r="BO142" t="b">
        <f t="shared" ca="1" si="107"/>
        <v>0</v>
      </c>
      <c r="BP142" t="b">
        <f t="shared" ca="1" si="108"/>
        <v>0</v>
      </c>
      <c r="BQ142" t="b">
        <f t="shared" ca="1" si="109"/>
        <v>1</v>
      </c>
      <c r="BR142" s="106" t="b">
        <f t="shared" si="110"/>
        <v>0</v>
      </c>
    </row>
    <row r="143" spans="1:70" ht="15" customHeight="1">
      <c r="A143" s="19">
        <f t="shared" si="118"/>
        <v>15.625</v>
      </c>
      <c r="B143" s="22">
        <f t="shared" ca="1" si="123"/>
        <v>181</v>
      </c>
      <c r="C143" s="4">
        <f t="shared" ca="1" si="123"/>
        <v>181</v>
      </c>
      <c r="D143" s="21">
        <f t="shared" ca="1" si="123"/>
        <v>128.90903332967483</v>
      </c>
      <c r="E143" s="4">
        <f t="shared" ca="1" si="124"/>
        <v>181</v>
      </c>
      <c r="F143" s="4">
        <f t="shared" ca="1" si="124"/>
        <v>181</v>
      </c>
      <c r="G143" s="22">
        <f t="shared" ca="1" si="125"/>
        <v>181</v>
      </c>
      <c r="H143" s="4">
        <f t="shared" ca="1" si="125"/>
        <v>99.272982143044771</v>
      </c>
      <c r="I143" s="97">
        <f t="shared" si="74"/>
        <v>15.625</v>
      </c>
      <c r="J143" s="22">
        <f t="shared" ca="1" si="75"/>
        <v>120</v>
      </c>
      <c r="K143" s="21">
        <f t="shared" ca="1" si="82"/>
        <v>181</v>
      </c>
      <c r="L143" s="4">
        <f t="shared" ca="1" si="117"/>
        <v>181</v>
      </c>
      <c r="M143" s="21">
        <f t="shared" ca="1" si="83"/>
        <v>181</v>
      </c>
      <c r="N143" s="22" t="e">
        <f t="shared" ca="1" si="84"/>
        <v>#N/A</v>
      </c>
      <c r="O143" s="21" t="e">
        <f t="shared" ca="1" si="85"/>
        <v>#N/A</v>
      </c>
      <c r="P143" s="97">
        <f t="shared" ca="1" si="76"/>
        <v>13.865436522648338</v>
      </c>
      <c r="Q143" t="e">
        <f t="shared" ca="1" si="119"/>
        <v>#N/A</v>
      </c>
      <c r="R143" s="106" t="e">
        <f t="shared" ca="1" si="120"/>
        <v>#N/A</v>
      </c>
      <c r="S143" s="97">
        <f t="shared" ca="1" si="79"/>
        <v>91.683503181997992</v>
      </c>
      <c r="T143" s="34" t="e">
        <f t="shared" ca="1" si="121"/>
        <v>#N/A</v>
      </c>
      <c r="U143" s="59" t="e">
        <f t="shared" ca="1" si="122"/>
        <v>#N/A</v>
      </c>
      <c r="AB143" s="4"/>
      <c r="AC143" s="4"/>
      <c r="AD143" s="4"/>
      <c r="AE143" s="4"/>
      <c r="AL143" s="97">
        <f t="shared" ca="1" si="86"/>
        <v>12.15850208364945</v>
      </c>
      <c r="AM143" s="91">
        <f t="shared" ca="1" si="87"/>
        <v>-9.8138398235294204</v>
      </c>
      <c r="AN143" s="97">
        <f t="shared" ca="1" si="88"/>
        <v>-12.15850208364945</v>
      </c>
      <c r="AO143" s="91">
        <f t="shared" ca="1" si="89"/>
        <v>-9.8138398235294204</v>
      </c>
      <c r="AP143" s="97" t="e">
        <f t="shared" ca="1" si="90"/>
        <v>#N/A</v>
      </c>
      <c r="AQ143" s="91" t="e">
        <f t="shared" ca="1" si="91"/>
        <v>#N/A</v>
      </c>
      <c r="AR143" s="30" t="e">
        <f t="shared" ca="1" si="92"/>
        <v>#N/A</v>
      </c>
      <c r="AS143" s="91" t="e">
        <f t="shared" ca="1" si="93"/>
        <v>#N/A</v>
      </c>
      <c r="AT143" s="97">
        <f t="shared" ca="1" si="94"/>
        <v>13.531646934131855</v>
      </c>
      <c r="AU143" s="91">
        <f t="shared" ca="1" si="95"/>
        <v>-7.8124999999999964</v>
      </c>
      <c r="AV143" s="97" t="e">
        <f t="shared" ca="1" si="96"/>
        <v>#N/A</v>
      </c>
      <c r="AW143" s="91" t="e">
        <f t="shared" ca="1" si="97"/>
        <v>#N/A</v>
      </c>
      <c r="AX143" s="97" t="e">
        <f t="shared" ca="1" si="98"/>
        <v>#N/A</v>
      </c>
      <c r="AY143" s="91" t="e">
        <f t="shared" ca="1" si="99"/>
        <v>#N/A</v>
      </c>
      <c r="BD143" s="166">
        <v>100</v>
      </c>
      <c r="BE143" s="30">
        <f t="shared" ca="1" si="100"/>
        <v>4.5854811105932241</v>
      </c>
      <c r="BF143" s="30">
        <f t="shared" ca="1" si="101"/>
        <v>2.6030351272584435</v>
      </c>
      <c r="BG143" s="30">
        <f t="shared" ca="1" si="111"/>
        <v>2.1809213228381554</v>
      </c>
      <c r="BH143" s="17" t="b">
        <f t="shared" ca="1" si="102"/>
        <v>0</v>
      </c>
      <c r="BI143" s="30" t="e">
        <f t="shared" ca="1" si="103"/>
        <v>#N/A</v>
      </c>
      <c r="BJ143" s="91" t="e">
        <f t="shared" ca="1" si="104"/>
        <v>#N/A</v>
      </c>
      <c r="BK143" t="b">
        <f t="shared" ca="1" si="105"/>
        <v>0</v>
      </c>
      <c r="BL143" s="30" t="e">
        <f t="shared" ca="1" si="112"/>
        <v>#N/A</v>
      </c>
      <c r="BM143" s="91" t="e">
        <f t="shared" ca="1" si="113"/>
        <v>#N/A</v>
      </c>
      <c r="BN143" s="17" t="b">
        <f t="shared" ca="1" si="106"/>
        <v>1</v>
      </c>
      <c r="BO143" t="b">
        <f t="shared" ca="1" si="107"/>
        <v>0</v>
      </c>
      <c r="BP143" t="b">
        <f t="shared" ca="1" si="108"/>
        <v>0</v>
      </c>
      <c r="BQ143" t="b">
        <f t="shared" ca="1" si="109"/>
        <v>1</v>
      </c>
      <c r="BR143" s="106" t="b">
        <f t="shared" si="110"/>
        <v>0</v>
      </c>
    </row>
    <row r="144" spans="1:70" ht="15" customHeight="1">
      <c r="A144" s="19">
        <f t="shared" si="118"/>
        <v>15.78125</v>
      </c>
      <c r="B144" s="22">
        <f t="shared" ca="1" si="123"/>
        <v>181</v>
      </c>
      <c r="C144" s="4">
        <f t="shared" ca="1" si="123"/>
        <v>181</v>
      </c>
      <c r="D144" s="21">
        <f t="shared" ca="1" si="123"/>
        <v>128.45260695512897</v>
      </c>
      <c r="E144" s="4">
        <f t="shared" ca="1" si="124"/>
        <v>181</v>
      </c>
      <c r="F144" s="4">
        <f t="shared" ca="1" si="124"/>
        <v>181</v>
      </c>
      <c r="G144" s="22">
        <f t="shared" ca="1" si="125"/>
        <v>181</v>
      </c>
      <c r="H144" s="4">
        <f t="shared" ca="1" si="125"/>
        <v>99.180372506031702</v>
      </c>
      <c r="I144" s="97">
        <f t="shared" si="74"/>
        <v>15.78125</v>
      </c>
      <c r="J144" s="22">
        <f t="shared" ca="1" si="75"/>
        <v>120</v>
      </c>
      <c r="K144" s="21">
        <f t="shared" ca="1" si="82"/>
        <v>181</v>
      </c>
      <c r="L144" s="4">
        <f t="shared" ca="1" si="117"/>
        <v>181</v>
      </c>
      <c r="M144" s="21">
        <f t="shared" ca="1" si="83"/>
        <v>181</v>
      </c>
      <c r="N144" s="22" t="e">
        <f t="shared" ca="1" si="84"/>
        <v>#N/A</v>
      </c>
      <c r="O144" s="21" t="e">
        <f t="shared" ca="1" si="85"/>
        <v>#N/A</v>
      </c>
      <c r="P144" s="97">
        <f t="shared" ca="1" si="76"/>
        <v>14.321862897194194</v>
      </c>
      <c r="Q144" t="e">
        <f t="shared" ca="1" si="119"/>
        <v>#N/A</v>
      </c>
      <c r="R144" s="106" t="e">
        <f t="shared" ca="1" si="120"/>
        <v>#N/A</v>
      </c>
      <c r="S144" s="97">
        <f t="shared" ca="1" si="79"/>
        <v>91.227076807452136</v>
      </c>
      <c r="T144" s="34" t="e">
        <f t="shared" ca="1" si="121"/>
        <v>#N/A</v>
      </c>
      <c r="U144" s="59" t="e">
        <f t="shared" ca="1" si="122"/>
        <v>#N/A</v>
      </c>
      <c r="AB144" s="4"/>
      <c r="AC144" s="4"/>
      <c r="AD144" s="4"/>
      <c r="AE144" s="4"/>
      <c r="AL144" s="97">
        <f t="shared" ca="1" si="86"/>
        <v>12.358656863939878</v>
      </c>
      <c r="AM144" s="91">
        <f t="shared" ca="1" si="87"/>
        <v>-9.813839823529408</v>
      </c>
      <c r="AN144" s="97">
        <f t="shared" ca="1" si="88"/>
        <v>-12.358656863939878</v>
      </c>
      <c r="AO144" s="91">
        <f t="shared" ca="1" si="89"/>
        <v>-9.813839823529408</v>
      </c>
      <c r="AP144" s="97" t="e">
        <f t="shared" ca="1" si="90"/>
        <v>#N/A</v>
      </c>
      <c r="AQ144" s="91" t="e">
        <f t="shared" ca="1" si="91"/>
        <v>#N/A</v>
      </c>
      <c r="AR144" s="30" t="e">
        <f t="shared" ca="1" si="92"/>
        <v>#N/A</v>
      </c>
      <c r="AS144" s="91" t="e">
        <f t="shared" ca="1" si="93"/>
        <v>#N/A</v>
      </c>
      <c r="AT144" s="97">
        <f t="shared" ca="1" si="94"/>
        <v>13.666963403473174</v>
      </c>
      <c r="AU144" s="91">
        <f t="shared" ca="1" si="95"/>
        <v>-7.8906249999999964</v>
      </c>
      <c r="AV144" s="97" t="e">
        <f t="shared" ca="1" si="96"/>
        <v>#N/A</v>
      </c>
      <c r="AW144" s="91" t="e">
        <f t="shared" ca="1" si="97"/>
        <v>#N/A</v>
      </c>
      <c r="AX144" s="97" t="e">
        <f t="shared" ca="1" si="98"/>
        <v>#N/A</v>
      </c>
      <c r="AY144" s="91" t="e">
        <f t="shared" ca="1" si="99"/>
        <v>#N/A</v>
      </c>
      <c r="BD144" s="166">
        <v>101</v>
      </c>
      <c r="BE144" s="30">
        <f t="shared" ca="1" si="100"/>
        <v>4.1730759968066229</v>
      </c>
      <c r="BF144" s="30">
        <f t="shared" ca="1" si="101"/>
        <v>2.56959513087283</v>
      </c>
      <c r="BG144" s="30">
        <f t="shared" ca="1" si="111"/>
        <v>2.1529040285691279</v>
      </c>
      <c r="BH144" s="17" t="b">
        <f t="shared" ca="1" si="102"/>
        <v>0</v>
      </c>
      <c r="BI144" s="30" t="e">
        <f t="shared" ca="1" si="103"/>
        <v>#N/A</v>
      </c>
      <c r="BJ144" s="91" t="e">
        <f t="shared" ca="1" si="104"/>
        <v>#N/A</v>
      </c>
      <c r="BK144" t="b">
        <f t="shared" ca="1" si="105"/>
        <v>0</v>
      </c>
      <c r="BL144" s="30" t="e">
        <f t="shared" ca="1" si="112"/>
        <v>#N/A</v>
      </c>
      <c r="BM144" s="91" t="e">
        <f t="shared" ca="1" si="113"/>
        <v>#N/A</v>
      </c>
      <c r="BN144" s="17" t="b">
        <f t="shared" ca="1" si="106"/>
        <v>1</v>
      </c>
      <c r="BO144" t="b">
        <f t="shared" ca="1" si="107"/>
        <v>0</v>
      </c>
      <c r="BP144" t="b">
        <f t="shared" ca="1" si="108"/>
        <v>0</v>
      </c>
      <c r="BQ144" t="b">
        <f t="shared" ca="1" si="109"/>
        <v>1</v>
      </c>
      <c r="BR144" s="106" t="b">
        <f t="shared" si="110"/>
        <v>0</v>
      </c>
    </row>
    <row r="145" spans="1:70" ht="15" customHeight="1">
      <c r="A145" s="19">
        <f t="shared" si="118"/>
        <v>15.9375</v>
      </c>
      <c r="B145" s="22">
        <f t="shared" ca="1" si="123"/>
        <v>181</v>
      </c>
      <c r="C145" s="4">
        <f t="shared" ca="1" si="123"/>
        <v>181</v>
      </c>
      <c r="D145" s="21">
        <f t="shared" ca="1" si="123"/>
        <v>128.0079160469553</v>
      </c>
      <c r="E145" s="4">
        <f t="shared" ca="1" si="124"/>
        <v>181</v>
      </c>
      <c r="F145" s="4">
        <f t="shared" ca="1" si="124"/>
        <v>177.89525560254827</v>
      </c>
      <c r="G145" s="22">
        <f t="shared" ca="1" si="125"/>
        <v>181</v>
      </c>
      <c r="H145" s="4">
        <f t="shared" ca="1" si="125"/>
        <v>99.089602224629829</v>
      </c>
      <c r="I145" s="97">
        <f t="shared" si="74"/>
        <v>15.9375</v>
      </c>
      <c r="J145" s="22">
        <f t="shared" ca="1" si="75"/>
        <v>120</v>
      </c>
      <c r="K145" s="21">
        <f t="shared" ca="1" si="82"/>
        <v>177.89525560254827</v>
      </c>
      <c r="L145" s="4">
        <f t="shared" ca="1" si="117"/>
        <v>181</v>
      </c>
      <c r="M145" s="21">
        <f t="shared" ca="1" si="83"/>
        <v>181</v>
      </c>
      <c r="N145" s="22" t="e">
        <f t="shared" ca="1" si="84"/>
        <v>#N/A</v>
      </c>
      <c r="O145" s="21" t="e">
        <f t="shared" ca="1" si="85"/>
        <v>#N/A</v>
      </c>
      <c r="P145" s="97">
        <f t="shared" ca="1" si="76"/>
        <v>14.766553805367863</v>
      </c>
      <c r="Q145" t="e">
        <f t="shared" ca="1" si="119"/>
        <v>#N/A</v>
      </c>
      <c r="R145" s="106" t="e">
        <f t="shared" ca="1" si="120"/>
        <v>#N/A</v>
      </c>
      <c r="S145" s="97">
        <f t="shared" ca="1" si="79"/>
        <v>90.782385899278466</v>
      </c>
      <c r="T145" s="34" t="e">
        <f t="shared" ca="1" si="121"/>
        <v>#N/A</v>
      </c>
      <c r="U145" s="59" t="e">
        <f t="shared" ca="1" si="122"/>
        <v>#N/A</v>
      </c>
      <c r="AB145" s="4"/>
      <c r="AC145" s="4"/>
      <c r="AD145" s="4"/>
      <c r="AE145" s="4"/>
      <c r="AL145" s="97">
        <f t="shared" ca="1" si="86"/>
        <v>12.557565614724385</v>
      </c>
      <c r="AM145" s="91">
        <f t="shared" ca="1" si="87"/>
        <v>-9.8138398235294098</v>
      </c>
      <c r="AN145" s="97">
        <f t="shared" ca="1" si="88"/>
        <v>-12.557565614724385</v>
      </c>
      <c r="AO145" s="91">
        <f t="shared" ca="1" si="89"/>
        <v>-9.8138398235294098</v>
      </c>
      <c r="AP145" s="97" t="e">
        <f t="shared" ca="1" si="90"/>
        <v>#N/A</v>
      </c>
      <c r="AQ145" s="91" t="e">
        <f t="shared" ca="1" si="91"/>
        <v>#N/A</v>
      </c>
      <c r="AR145" s="30" t="e">
        <f t="shared" ca="1" si="92"/>
        <v>#N/A</v>
      </c>
      <c r="AS145" s="91" t="e">
        <f t="shared" ca="1" si="93"/>
        <v>#N/A</v>
      </c>
      <c r="AT145" s="97">
        <f t="shared" ca="1" si="94"/>
        <v>13.802279872814491</v>
      </c>
      <c r="AU145" s="91">
        <f t="shared" ca="1" si="95"/>
        <v>-7.9687499999999964</v>
      </c>
      <c r="AV145" s="97" t="e">
        <f t="shared" ca="1" si="96"/>
        <v>#N/A</v>
      </c>
      <c r="AW145" s="91" t="e">
        <f t="shared" ca="1" si="97"/>
        <v>#N/A</v>
      </c>
      <c r="AX145" s="97" t="e">
        <f t="shared" ca="1" si="98"/>
        <v>#N/A</v>
      </c>
      <c r="AY145" s="91" t="e">
        <f t="shared" ca="1" si="99"/>
        <v>#N/A</v>
      </c>
      <c r="BD145" s="166">
        <v>102</v>
      </c>
      <c r="BE145" s="30">
        <f t="shared" ca="1" si="100"/>
        <v>3.8298011788023536</v>
      </c>
      <c r="BF145" s="30">
        <f t="shared" ca="1" si="101"/>
        <v>2.5362683929856229</v>
      </c>
      <c r="BG145" s="30">
        <f t="shared" ca="1" si="111"/>
        <v>2.1249816265555221</v>
      </c>
      <c r="BH145" s="17" t="b">
        <f t="shared" ca="1" si="102"/>
        <v>0</v>
      </c>
      <c r="BI145" s="30" t="e">
        <f t="shared" ca="1" si="103"/>
        <v>#N/A</v>
      </c>
      <c r="BJ145" s="91" t="e">
        <f t="shared" ca="1" si="104"/>
        <v>#N/A</v>
      </c>
      <c r="BK145" t="b">
        <f t="shared" ca="1" si="105"/>
        <v>0</v>
      </c>
      <c r="BL145" s="30" t="e">
        <f t="shared" ca="1" si="112"/>
        <v>#N/A</v>
      </c>
      <c r="BM145" s="91" t="e">
        <f t="shared" ca="1" si="113"/>
        <v>#N/A</v>
      </c>
      <c r="BN145" s="17" t="b">
        <f t="shared" ca="1" si="106"/>
        <v>1</v>
      </c>
      <c r="BO145" t="b">
        <f t="shared" ca="1" si="107"/>
        <v>0</v>
      </c>
      <c r="BP145" t="b">
        <f t="shared" ca="1" si="108"/>
        <v>0</v>
      </c>
      <c r="BQ145" t="b">
        <f t="shared" ca="1" si="109"/>
        <v>1</v>
      </c>
      <c r="BR145" s="106" t="b">
        <f t="shared" si="110"/>
        <v>0</v>
      </c>
    </row>
    <row r="146" spans="1:70" ht="15" customHeight="1">
      <c r="A146" s="19">
        <f t="shared" si="118"/>
        <v>16.09375</v>
      </c>
      <c r="B146" s="22">
        <f t="shared" ca="1" si="123"/>
        <v>181</v>
      </c>
      <c r="C146" s="4">
        <f t="shared" ca="1" si="123"/>
        <v>181</v>
      </c>
      <c r="D146" s="21">
        <f t="shared" ca="1" si="123"/>
        <v>127.57446393746709</v>
      </c>
      <c r="E146" s="4">
        <f t="shared" ca="1" si="124"/>
        <v>181</v>
      </c>
      <c r="F146" s="4">
        <f t="shared" ca="1" si="124"/>
        <v>171.73874007183207</v>
      </c>
      <c r="G146" s="22">
        <f t="shared" ca="1" si="125"/>
        <v>181</v>
      </c>
      <c r="H146" s="4">
        <f t="shared" ca="1" si="125"/>
        <v>99.000616809683109</v>
      </c>
      <c r="I146" s="97">
        <f t="shared" si="74"/>
        <v>16.09375</v>
      </c>
      <c r="J146" s="22">
        <f t="shared" ca="1" si="75"/>
        <v>120</v>
      </c>
      <c r="K146" s="21">
        <f t="shared" ca="1" si="82"/>
        <v>171.73874007183207</v>
      </c>
      <c r="L146" s="4">
        <f t="shared" ca="1" si="117"/>
        <v>181</v>
      </c>
      <c r="M146" s="21">
        <f t="shared" ca="1" si="83"/>
        <v>181</v>
      </c>
      <c r="N146" s="22" t="e">
        <f t="shared" ca="1" si="84"/>
        <v>#N/A</v>
      </c>
      <c r="O146" s="21" t="e">
        <f t="shared" ca="1" si="85"/>
        <v>#N/A</v>
      </c>
      <c r="P146" s="97">
        <f t="shared" ca="1" si="76"/>
        <v>15.200005914856078</v>
      </c>
      <c r="Q146" t="e">
        <f t="shared" ca="1" si="119"/>
        <v>#N/A</v>
      </c>
      <c r="R146" s="106" t="e">
        <f t="shared" ca="1" si="120"/>
        <v>#N/A</v>
      </c>
      <c r="S146" s="97">
        <f t="shared" ca="1" si="79"/>
        <v>90.348933789790266</v>
      </c>
      <c r="T146" s="34" t="e">
        <f t="shared" ca="1" si="121"/>
        <v>#N/A</v>
      </c>
      <c r="U146" s="59" t="e">
        <f t="shared" ca="1" si="122"/>
        <v>#N/A</v>
      </c>
      <c r="AB146" s="4"/>
      <c r="AC146" s="4"/>
      <c r="AD146" s="4"/>
      <c r="AE146" s="4"/>
      <c r="AL146" s="97">
        <f t="shared" ca="1" si="86"/>
        <v>12.755286628712355</v>
      </c>
      <c r="AM146" s="91">
        <f t="shared" ca="1" si="87"/>
        <v>-9.8138398235294133</v>
      </c>
      <c r="AN146" s="97">
        <f t="shared" ca="1" si="88"/>
        <v>-12.755286628712355</v>
      </c>
      <c r="AO146" s="91">
        <f t="shared" ca="1" si="89"/>
        <v>-9.8138398235294133</v>
      </c>
      <c r="AP146" s="97" t="e">
        <f t="shared" ca="1" si="90"/>
        <v>#N/A</v>
      </c>
      <c r="AQ146" s="91" t="e">
        <f t="shared" ca="1" si="91"/>
        <v>#N/A</v>
      </c>
      <c r="AR146" s="30" t="e">
        <f t="shared" ca="1" si="92"/>
        <v>#N/A</v>
      </c>
      <c r="AS146" s="91" t="e">
        <f t="shared" ca="1" si="93"/>
        <v>#N/A</v>
      </c>
      <c r="AT146" s="97">
        <f t="shared" ca="1" si="94"/>
        <v>13.93759634215581</v>
      </c>
      <c r="AU146" s="91">
        <f t="shared" ca="1" si="95"/>
        <v>-8.0468749999999964</v>
      </c>
      <c r="AV146" s="97" t="e">
        <f t="shared" ca="1" si="96"/>
        <v>#N/A</v>
      </c>
      <c r="AW146" s="91" t="e">
        <f t="shared" ca="1" si="97"/>
        <v>#N/A</v>
      </c>
      <c r="AX146" s="97" t="e">
        <f t="shared" ca="1" si="98"/>
        <v>#N/A</v>
      </c>
      <c r="AY146" s="91" t="e">
        <f t="shared" ca="1" si="99"/>
        <v>#N/A</v>
      </c>
      <c r="BD146" s="166">
        <v>103</v>
      </c>
      <c r="BE146" s="30">
        <f t="shared" ca="1" si="100"/>
        <v>3.539705296795205</v>
      </c>
      <c r="BF146" s="30">
        <f t="shared" ca="1" si="101"/>
        <v>2.5030650652440261</v>
      </c>
      <c r="BG146" s="30">
        <f t="shared" ca="1" si="111"/>
        <v>2.0971626222314814</v>
      </c>
      <c r="BH146" s="17" t="b">
        <f t="shared" ca="1" si="102"/>
        <v>0</v>
      </c>
      <c r="BI146" s="30" t="e">
        <f t="shared" ca="1" si="103"/>
        <v>#N/A</v>
      </c>
      <c r="BJ146" s="91" t="e">
        <f t="shared" ca="1" si="104"/>
        <v>#N/A</v>
      </c>
      <c r="BK146" t="b">
        <f t="shared" ca="1" si="105"/>
        <v>0</v>
      </c>
      <c r="BL146" s="30" t="e">
        <f t="shared" ca="1" si="112"/>
        <v>#N/A</v>
      </c>
      <c r="BM146" s="91" t="e">
        <f t="shared" ca="1" si="113"/>
        <v>#N/A</v>
      </c>
      <c r="BN146" s="17" t="b">
        <f t="shared" ca="1" si="106"/>
        <v>1</v>
      </c>
      <c r="BO146" t="b">
        <f t="shared" ca="1" si="107"/>
        <v>0</v>
      </c>
      <c r="BP146" t="b">
        <f t="shared" ca="1" si="108"/>
        <v>0</v>
      </c>
      <c r="BQ146" t="b">
        <f t="shared" ca="1" si="109"/>
        <v>1</v>
      </c>
      <c r="BR146" s="106" t="b">
        <f t="shared" si="110"/>
        <v>0</v>
      </c>
    </row>
    <row r="147" spans="1:70" ht="15" customHeight="1">
      <c r="A147" s="19">
        <f t="shared" si="118"/>
        <v>16.25</v>
      </c>
      <c r="B147" s="22">
        <f t="shared" ca="1" si="123"/>
        <v>181</v>
      </c>
      <c r="C147" s="4">
        <f t="shared" ca="1" si="123"/>
        <v>181</v>
      </c>
      <c r="D147" s="21">
        <f t="shared" ca="1" si="123"/>
        <v>127.15178442077541</v>
      </c>
      <c r="E147" s="4">
        <f t="shared" ca="1" si="124"/>
        <v>181</v>
      </c>
      <c r="F147" s="4">
        <f t="shared" ca="1" si="124"/>
        <v>168.55266949404034</v>
      </c>
      <c r="G147" s="22">
        <f t="shared" ca="1" si="125"/>
        <v>181</v>
      </c>
      <c r="H147" s="4">
        <f t="shared" ca="1" si="125"/>
        <v>98.913363912139204</v>
      </c>
      <c r="I147" s="97">
        <f t="shared" si="74"/>
        <v>16.25</v>
      </c>
      <c r="J147" s="22">
        <f t="shared" ca="1" si="75"/>
        <v>120</v>
      </c>
      <c r="K147" s="21">
        <f t="shared" ca="1" si="82"/>
        <v>168.55266949404034</v>
      </c>
      <c r="L147" s="4">
        <f t="shared" ca="1" si="117"/>
        <v>181</v>
      </c>
      <c r="M147" s="21">
        <f t="shared" ca="1" si="83"/>
        <v>181</v>
      </c>
      <c r="N147" s="22" t="e">
        <f t="shared" ca="1" si="84"/>
        <v>#N/A</v>
      </c>
      <c r="O147" s="21" t="e">
        <f t="shared" ca="1" si="85"/>
        <v>#N/A</v>
      </c>
      <c r="P147" s="97">
        <f t="shared" ca="1" si="76"/>
        <v>15.622685431547751</v>
      </c>
      <c r="Q147" t="e">
        <f t="shared" ca="1" si="119"/>
        <v>#N/A</v>
      </c>
      <c r="R147" s="106" t="e">
        <f t="shared" ca="1" si="120"/>
        <v>#N/A</v>
      </c>
      <c r="S147" s="97">
        <f t="shared" ca="1" si="79"/>
        <v>89.926254273098579</v>
      </c>
      <c r="T147" s="34" t="e">
        <f t="shared" ca="1" si="121"/>
        <v>#N/A</v>
      </c>
      <c r="U147" s="59" t="e">
        <f t="shared" ca="1" si="122"/>
        <v>#N/A</v>
      </c>
      <c r="AB147" s="4"/>
      <c r="AC147" s="4"/>
      <c r="AD147" s="4"/>
      <c r="AE147" s="4"/>
      <c r="AL147" s="97">
        <f t="shared" ca="1" si="86"/>
        <v>12.951874301355314</v>
      </c>
      <c r="AM147" s="91">
        <f t="shared" ca="1" si="87"/>
        <v>-9.8138398235294115</v>
      </c>
      <c r="AN147" s="97">
        <f t="shared" ca="1" si="88"/>
        <v>-12.951874301355314</v>
      </c>
      <c r="AO147" s="91">
        <f t="shared" ca="1" si="89"/>
        <v>-9.8138398235294115</v>
      </c>
      <c r="AP147" s="97" t="e">
        <f t="shared" ca="1" si="90"/>
        <v>#N/A</v>
      </c>
      <c r="AQ147" s="91" t="e">
        <f t="shared" ca="1" si="91"/>
        <v>#N/A</v>
      </c>
      <c r="AR147" s="30" t="e">
        <f t="shared" ca="1" si="92"/>
        <v>#N/A</v>
      </c>
      <c r="AS147" s="91" t="e">
        <f t="shared" ca="1" si="93"/>
        <v>#N/A</v>
      </c>
      <c r="AT147" s="97">
        <f t="shared" ca="1" si="94"/>
        <v>14.07291281149713</v>
      </c>
      <c r="AU147" s="91">
        <f t="shared" ca="1" si="95"/>
        <v>-8.1249999999999964</v>
      </c>
      <c r="AV147" s="97" t="e">
        <f t="shared" ca="1" si="96"/>
        <v>#N/A</v>
      </c>
      <c r="AW147" s="91" t="e">
        <f t="shared" ca="1" si="97"/>
        <v>#N/A</v>
      </c>
      <c r="AX147" s="97" t="e">
        <f t="shared" ca="1" si="98"/>
        <v>#N/A</v>
      </c>
      <c r="AY147" s="91" t="e">
        <f t="shared" ca="1" si="99"/>
        <v>#N/A</v>
      </c>
      <c r="BD147" s="166">
        <v>104</v>
      </c>
      <c r="BE147" s="30">
        <f t="shared" ca="1" si="100"/>
        <v>3.291394673503619</v>
      </c>
      <c r="BF147" s="30">
        <f t="shared" ca="1" si="101"/>
        <v>2.4699952617033176</v>
      </c>
      <c r="BG147" s="30">
        <f t="shared" ca="1" si="111"/>
        <v>2.069455489535212</v>
      </c>
      <c r="BH147" s="17" t="b">
        <f t="shared" ca="1" si="102"/>
        <v>0</v>
      </c>
      <c r="BI147" s="30" t="e">
        <f t="shared" ca="1" si="103"/>
        <v>#N/A</v>
      </c>
      <c r="BJ147" s="91" t="e">
        <f t="shared" ca="1" si="104"/>
        <v>#N/A</v>
      </c>
      <c r="BK147" t="b">
        <f t="shared" ca="1" si="105"/>
        <v>0</v>
      </c>
      <c r="BL147" s="30" t="e">
        <f t="shared" ca="1" si="112"/>
        <v>#N/A</v>
      </c>
      <c r="BM147" s="91" t="e">
        <f t="shared" ca="1" si="113"/>
        <v>#N/A</v>
      </c>
      <c r="BN147" s="17" t="b">
        <f t="shared" ca="1" si="106"/>
        <v>1</v>
      </c>
      <c r="BO147" t="b">
        <f t="shared" ca="1" si="107"/>
        <v>0</v>
      </c>
      <c r="BP147" t="b">
        <f t="shared" ca="1" si="108"/>
        <v>0</v>
      </c>
      <c r="BQ147" t="b">
        <f t="shared" ca="1" si="109"/>
        <v>1</v>
      </c>
      <c r="BR147" s="106" t="b">
        <f t="shared" si="110"/>
        <v>0</v>
      </c>
    </row>
    <row r="148" spans="1:70" ht="15" customHeight="1">
      <c r="A148" s="19">
        <f t="shared" si="118"/>
        <v>16.40625</v>
      </c>
      <c r="B148" s="22">
        <f t="shared" ca="1" si="123"/>
        <v>181</v>
      </c>
      <c r="C148" s="4">
        <f t="shared" ca="1" si="123"/>
        <v>181</v>
      </c>
      <c r="D148" s="21">
        <f t="shared" ca="1" si="123"/>
        <v>126.73943925796215</v>
      </c>
      <c r="E148" s="4">
        <f t="shared" ca="1" si="124"/>
        <v>181</v>
      </c>
      <c r="F148" s="4">
        <f t="shared" ca="1" si="124"/>
        <v>166.11353485406138</v>
      </c>
      <c r="G148" s="22">
        <f t="shared" ca="1" si="125"/>
        <v>181</v>
      </c>
      <c r="H148" s="4">
        <f t="shared" ca="1" si="125"/>
        <v>98.82779321857592</v>
      </c>
      <c r="I148" s="97">
        <f t="shared" si="74"/>
        <v>16.40625</v>
      </c>
      <c r="J148" s="22">
        <f t="shared" ca="1" si="75"/>
        <v>120</v>
      </c>
      <c r="K148" s="21">
        <f t="shared" ca="1" si="82"/>
        <v>166.11353485406138</v>
      </c>
      <c r="L148" s="4">
        <f t="shared" ca="1" si="117"/>
        <v>181</v>
      </c>
      <c r="M148" s="21">
        <f t="shared" ca="1" si="83"/>
        <v>181</v>
      </c>
      <c r="N148" s="22" t="e">
        <f t="shared" ca="1" si="84"/>
        <v>#N/A</v>
      </c>
      <c r="O148" s="21" t="e">
        <f t="shared" ca="1" si="85"/>
        <v>#N/A</v>
      </c>
      <c r="P148" s="97">
        <f t="shared" ca="1" si="76"/>
        <v>16.035030594361018</v>
      </c>
      <c r="Q148" t="e">
        <f t="shared" ca="1" si="119"/>
        <v>#N/A</v>
      </c>
      <c r="R148" s="106" t="e">
        <f t="shared" ca="1" si="120"/>
        <v>#N/A</v>
      </c>
      <c r="S148" s="97">
        <f t="shared" ca="1" si="79"/>
        <v>89.513909110285311</v>
      </c>
      <c r="T148" s="34" t="e">
        <f t="shared" ca="1" si="121"/>
        <v>#N/A</v>
      </c>
      <c r="U148" s="59" t="e">
        <f t="shared" ca="1" si="122"/>
        <v>#N/A</v>
      </c>
      <c r="AB148" s="4"/>
      <c r="AC148" s="4"/>
      <c r="AD148" s="4"/>
      <c r="AE148" s="4"/>
      <c r="AL148" s="97">
        <f t="shared" ca="1" si="86"/>
        <v>13.147379471993961</v>
      </c>
      <c r="AM148" s="91">
        <f t="shared" ca="1" si="87"/>
        <v>-9.8138398235294098</v>
      </c>
      <c r="AN148" s="97">
        <f t="shared" ca="1" si="88"/>
        <v>-13.147379471993961</v>
      </c>
      <c r="AO148" s="91">
        <f t="shared" ca="1" si="89"/>
        <v>-9.8138398235294098</v>
      </c>
      <c r="AP148" s="97" t="e">
        <f t="shared" ca="1" si="90"/>
        <v>#N/A</v>
      </c>
      <c r="AQ148" s="91" t="e">
        <f t="shared" ca="1" si="91"/>
        <v>#N/A</v>
      </c>
      <c r="AR148" s="30" t="e">
        <f t="shared" ca="1" si="92"/>
        <v>#N/A</v>
      </c>
      <c r="AS148" s="91" t="e">
        <f t="shared" ca="1" si="93"/>
        <v>#N/A</v>
      </c>
      <c r="AT148" s="97">
        <f t="shared" ca="1" si="94"/>
        <v>14.208229280838447</v>
      </c>
      <c r="AU148" s="91">
        <f t="shared" ca="1" si="95"/>
        <v>-8.2031249999999964</v>
      </c>
      <c r="AV148" s="97" t="e">
        <f t="shared" ca="1" si="96"/>
        <v>#N/A</v>
      </c>
      <c r="AW148" s="91" t="e">
        <f t="shared" ca="1" si="97"/>
        <v>#N/A</v>
      </c>
      <c r="AX148" s="97" t="e">
        <f t="shared" ca="1" si="98"/>
        <v>#N/A</v>
      </c>
      <c r="AY148" s="91" t="e">
        <f t="shared" ca="1" si="99"/>
        <v>#N/A</v>
      </c>
      <c r="BD148" s="166">
        <v>105</v>
      </c>
      <c r="BE148" s="30">
        <f t="shared" ca="1" si="100"/>
        <v>3.0765140883092212</v>
      </c>
      <c r="BF148" s="30">
        <f t="shared" ca="1" si="101"/>
        <v>2.4370690557460102</v>
      </c>
      <c r="BG148" s="30">
        <f t="shared" ca="1" si="111"/>
        <v>2.0418686683277381</v>
      </c>
      <c r="BH148" s="17" t="b">
        <f t="shared" ca="1" si="102"/>
        <v>0</v>
      </c>
      <c r="BI148" s="30" t="e">
        <f t="shared" ca="1" si="103"/>
        <v>#N/A</v>
      </c>
      <c r="BJ148" s="91" t="e">
        <f t="shared" ca="1" si="104"/>
        <v>#N/A</v>
      </c>
      <c r="BK148" t="b">
        <f t="shared" ca="1" si="105"/>
        <v>0</v>
      </c>
      <c r="BL148" s="30" t="e">
        <f t="shared" ca="1" si="112"/>
        <v>#N/A</v>
      </c>
      <c r="BM148" s="91" t="e">
        <f t="shared" ca="1" si="113"/>
        <v>#N/A</v>
      </c>
      <c r="BN148" s="17" t="b">
        <f t="shared" ca="1" si="106"/>
        <v>1</v>
      </c>
      <c r="BO148" t="b">
        <f t="shared" ca="1" si="107"/>
        <v>0</v>
      </c>
      <c r="BP148" t="b">
        <f t="shared" ca="1" si="108"/>
        <v>0</v>
      </c>
      <c r="BQ148" t="b">
        <f t="shared" ca="1" si="109"/>
        <v>1</v>
      </c>
      <c r="BR148" s="106" t="b">
        <f t="shared" si="110"/>
        <v>0</v>
      </c>
    </row>
    <row r="149" spans="1:70" ht="15" customHeight="1">
      <c r="A149" s="19">
        <f t="shared" si="118"/>
        <v>16.5625</v>
      </c>
      <c r="B149" s="22">
        <f t="shared" ca="1" si="123"/>
        <v>181</v>
      </c>
      <c r="C149" s="4">
        <f t="shared" ca="1" si="123"/>
        <v>181</v>
      </c>
      <c r="D149" s="21">
        <f t="shared" ca="1" si="123"/>
        <v>126.33701593919987</v>
      </c>
      <c r="E149" s="4">
        <f t="shared" ca="1" si="124"/>
        <v>181</v>
      </c>
      <c r="F149" s="4">
        <f t="shared" ca="1" si="124"/>
        <v>164.07359773383695</v>
      </c>
      <c r="G149" s="22">
        <f t="shared" ca="1" si="125"/>
        <v>181</v>
      </c>
      <c r="H149" s="4">
        <f t="shared" ca="1" si="125"/>
        <v>98.743856352813097</v>
      </c>
      <c r="I149" s="97">
        <f t="shared" si="74"/>
        <v>16.5625</v>
      </c>
      <c r="J149" s="22">
        <f t="shared" ca="1" si="75"/>
        <v>120</v>
      </c>
      <c r="K149" s="21">
        <f t="shared" ca="1" si="82"/>
        <v>164.07359773383695</v>
      </c>
      <c r="L149" s="4">
        <f t="shared" ca="1" si="117"/>
        <v>181</v>
      </c>
      <c r="M149" s="21">
        <f t="shared" ca="1" si="83"/>
        <v>181</v>
      </c>
      <c r="N149" s="22" t="e">
        <f t="shared" ca="1" si="84"/>
        <v>#N/A</v>
      </c>
      <c r="O149" s="21" t="e">
        <f t="shared" ca="1" si="85"/>
        <v>#N/A</v>
      </c>
      <c r="P149" s="97">
        <f t="shared" ca="1" si="76"/>
        <v>16.437453913123292</v>
      </c>
      <c r="Q149" t="e">
        <f t="shared" ca="1" si="119"/>
        <v>#N/A</v>
      </c>
      <c r="R149" s="106" t="e">
        <f t="shared" ca="1" si="120"/>
        <v>#N/A</v>
      </c>
      <c r="S149" s="97">
        <f t="shared" ca="1" si="79"/>
        <v>89.111485791523052</v>
      </c>
      <c r="T149" s="34" t="e">
        <f t="shared" ca="1" si="121"/>
        <v>#N/A</v>
      </c>
      <c r="U149" s="59" t="e">
        <f t="shared" ca="1" si="122"/>
        <v>#N/A</v>
      </c>
      <c r="AB149" s="4"/>
      <c r="AC149" s="4"/>
      <c r="AD149" s="4"/>
      <c r="AE149" s="4"/>
      <c r="AL149" s="97">
        <f t="shared" ca="1" si="86"/>
        <v>13.34184972813396</v>
      </c>
      <c r="AM149" s="91">
        <f t="shared" ca="1" si="87"/>
        <v>-9.8138398235294115</v>
      </c>
      <c r="AN149" s="97">
        <f t="shared" ca="1" si="88"/>
        <v>-13.34184972813396</v>
      </c>
      <c r="AO149" s="91">
        <f t="shared" ca="1" si="89"/>
        <v>-9.8138398235294115</v>
      </c>
      <c r="AP149" s="97" t="e">
        <f t="shared" ca="1" si="90"/>
        <v>#N/A</v>
      </c>
      <c r="AQ149" s="91" t="e">
        <f t="shared" ca="1" si="91"/>
        <v>#N/A</v>
      </c>
      <c r="AR149" s="30" t="e">
        <f t="shared" ca="1" si="92"/>
        <v>#N/A</v>
      </c>
      <c r="AS149" s="91" t="e">
        <f t="shared" ca="1" si="93"/>
        <v>#N/A</v>
      </c>
      <c r="AT149" s="97">
        <f t="shared" ca="1" si="94"/>
        <v>14.343545750179766</v>
      </c>
      <c r="AU149" s="91">
        <f t="shared" ca="1" si="95"/>
        <v>-8.2812499999999964</v>
      </c>
      <c r="AV149" s="97" t="e">
        <f t="shared" ca="1" si="96"/>
        <v>#N/A</v>
      </c>
      <c r="AW149" s="91" t="e">
        <f t="shared" ca="1" si="97"/>
        <v>#N/A</v>
      </c>
      <c r="AX149" s="97" t="e">
        <f t="shared" ca="1" si="98"/>
        <v>#N/A</v>
      </c>
      <c r="AY149" s="91" t="e">
        <f t="shared" ca="1" si="99"/>
        <v>#N/A</v>
      </c>
      <c r="BD149" s="166">
        <v>106</v>
      </c>
      <c r="BE149" s="30">
        <f t="shared" ca="1" si="100"/>
        <v>2.8887972612438562</v>
      </c>
      <c r="BF149" s="30">
        <f t="shared" ca="1" si="101"/>
        <v>2.4042964770134021</v>
      </c>
      <c r="BG149" s="30">
        <f t="shared" ca="1" si="111"/>
        <v>2.0144105618220398</v>
      </c>
      <c r="BH149" s="17" t="b">
        <f t="shared" ca="1" si="102"/>
        <v>0</v>
      </c>
      <c r="BI149" s="30" t="e">
        <f t="shared" ca="1" si="103"/>
        <v>#N/A</v>
      </c>
      <c r="BJ149" s="91" t="e">
        <f t="shared" ca="1" si="104"/>
        <v>#N/A</v>
      </c>
      <c r="BK149" t="b">
        <f t="shared" ca="1" si="105"/>
        <v>0</v>
      </c>
      <c r="BL149" s="30" t="e">
        <f t="shared" ca="1" si="112"/>
        <v>#N/A</v>
      </c>
      <c r="BM149" s="91" t="e">
        <f t="shared" ca="1" si="113"/>
        <v>#N/A</v>
      </c>
      <c r="BN149" s="17" t="b">
        <f t="shared" ca="1" si="106"/>
        <v>1</v>
      </c>
      <c r="BO149" t="b">
        <f t="shared" ca="1" si="107"/>
        <v>0</v>
      </c>
      <c r="BP149" t="b">
        <f t="shared" ca="1" si="108"/>
        <v>0</v>
      </c>
      <c r="BQ149" t="b">
        <f t="shared" ca="1" si="109"/>
        <v>1</v>
      </c>
      <c r="BR149" s="106" t="b">
        <f t="shared" si="110"/>
        <v>0</v>
      </c>
    </row>
    <row r="150" spans="1:70" ht="15" customHeight="1">
      <c r="A150" s="19">
        <f t="shared" si="118"/>
        <v>16.71875</v>
      </c>
      <c r="B150" s="22">
        <f t="shared" ca="1" si="123"/>
        <v>181</v>
      </c>
      <c r="C150" s="4">
        <f t="shared" ca="1" si="123"/>
        <v>181</v>
      </c>
      <c r="D150" s="21">
        <f t="shared" ca="1" si="123"/>
        <v>125.94412567100633</v>
      </c>
      <c r="E150" s="4">
        <f t="shared" ca="1" si="124"/>
        <v>181</v>
      </c>
      <c r="F150" s="4">
        <f t="shared" ca="1" si="124"/>
        <v>162.2936744167778</v>
      </c>
      <c r="G150" s="22">
        <f t="shared" ca="1" si="125"/>
        <v>181</v>
      </c>
      <c r="H150" s="4">
        <f t="shared" ca="1" si="125"/>
        <v>98.661506783198561</v>
      </c>
      <c r="I150" s="97">
        <f t="shared" si="74"/>
        <v>16.71875</v>
      </c>
      <c r="J150" s="22">
        <f t="shared" ca="1" si="75"/>
        <v>120</v>
      </c>
      <c r="K150" s="21">
        <f t="shared" ca="1" si="82"/>
        <v>162.2936744167778</v>
      </c>
      <c r="L150" s="4">
        <f t="shared" ca="1" si="117"/>
        <v>181</v>
      </c>
      <c r="M150" s="21">
        <f t="shared" ca="1" si="83"/>
        <v>181</v>
      </c>
      <c r="N150" s="22" t="e">
        <f t="shared" ca="1" si="84"/>
        <v>#N/A</v>
      </c>
      <c r="O150" s="21" t="e">
        <f t="shared" ca="1" si="85"/>
        <v>#N/A</v>
      </c>
      <c r="P150" s="97">
        <f t="shared" ca="1" si="76"/>
        <v>16.830344181316832</v>
      </c>
      <c r="Q150" t="e">
        <f t="shared" ca="1" si="119"/>
        <v>#N/A</v>
      </c>
      <c r="R150" s="106" t="e">
        <f t="shared" ca="1" si="120"/>
        <v>#N/A</v>
      </c>
      <c r="S150" s="97">
        <f t="shared" ca="1" si="79"/>
        <v>88.718595523329498</v>
      </c>
      <c r="T150" s="34" t="e">
        <f t="shared" ca="1" si="121"/>
        <v>#N/A</v>
      </c>
      <c r="U150" s="59" t="e">
        <f t="shared" ca="1" si="122"/>
        <v>#N/A</v>
      </c>
      <c r="AB150" s="4"/>
      <c r="AC150" s="4"/>
      <c r="AD150" s="4"/>
      <c r="AE150" s="4"/>
      <c r="AL150" s="97">
        <f t="shared" ca="1" si="86"/>
        <v>13.53532967757373</v>
      </c>
      <c r="AM150" s="91">
        <f t="shared" ca="1" si="87"/>
        <v>-9.8138398235294133</v>
      </c>
      <c r="AN150" s="97">
        <f t="shared" ca="1" si="88"/>
        <v>-13.53532967757373</v>
      </c>
      <c r="AO150" s="91">
        <f t="shared" ca="1" si="89"/>
        <v>-9.8138398235294133</v>
      </c>
      <c r="AP150" s="97" t="e">
        <f t="shared" ca="1" si="90"/>
        <v>#N/A</v>
      </c>
      <c r="AQ150" s="91" t="e">
        <f t="shared" ca="1" si="91"/>
        <v>#N/A</v>
      </c>
      <c r="AR150" s="30" t="e">
        <f t="shared" ca="1" si="92"/>
        <v>#N/A</v>
      </c>
      <c r="AS150" s="91" t="e">
        <f t="shared" ca="1" si="93"/>
        <v>#N/A</v>
      </c>
      <c r="AT150" s="97">
        <f t="shared" ca="1" si="94"/>
        <v>14.478862219521085</v>
      </c>
      <c r="AU150" s="91">
        <f t="shared" ca="1" si="95"/>
        <v>-8.3593749999999964</v>
      </c>
      <c r="AV150" s="97" t="e">
        <f t="shared" ca="1" si="96"/>
        <v>#N/A</v>
      </c>
      <c r="AW150" s="91" t="e">
        <f t="shared" ca="1" si="97"/>
        <v>#N/A</v>
      </c>
      <c r="AX150" s="97" t="e">
        <f t="shared" ca="1" si="98"/>
        <v>#N/A</v>
      </c>
      <c r="AY150" s="91" t="e">
        <f t="shared" ca="1" si="99"/>
        <v>#N/A</v>
      </c>
      <c r="BD150" s="166">
        <v>107</v>
      </c>
      <c r="BE150" s="30">
        <f t="shared" ca="1" si="100"/>
        <v>2.7234524604074073</v>
      </c>
      <c r="BF150" s="30">
        <f t="shared" ca="1" si="101"/>
        <v>2.3716875083504498</v>
      </c>
      <c r="BG150" s="30">
        <f t="shared" ca="1" si="111"/>
        <v>1.9870895340233496</v>
      </c>
      <c r="BH150" s="17" t="b">
        <f t="shared" ca="1" si="102"/>
        <v>0</v>
      </c>
      <c r="BI150" s="30" t="e">
        <f t="shared" ca="1" si="103"/>
        <v>#N/A</v>
      </c>
      <c r="BJ150" s="91" t="e">
        <f t="shared" ca="1" si="104"/>
        <v>#N/A</v>
      </c>
      <c r="BK150" t="b">
        <f t="shared" ca="1" si="105"/>
        <v>0</v>
      </c>
      <c r="BL150" s="30" t="e">
        <f t="shared" ca="1" si="112"/>
        <v>#N/A</v>
      </c>
      <c r="BM150" s="91" t="e">
        <f t="shared" ca="1" si="113"/>
        <v>#N/A</v>
      </c>
      <c r="BN150" s="17" t="b">
        <f t="shared" ca="1" si="106"/>
        <v>1</v>
      </c>
      <c r="BO150" t="b">
        <f t="shared" ca="1" si="107"/>
        <v>0</v>
      </c>
      <c r="BP150" t="b">
        <f t="shared" ca="1" si="108"/>
        <v>0</v>
      </c>
      <c r="BQ150" t="b">
        <f t="shared" ca="1" si="109"/>
        <v>1</v>
      </c>
      <c r="BR150" s="106" t="b">
        <f t="shared" si="110"/>
        <v>0</v>
      </c>
    </row>
    <row r="151" spans="1:70" ht="15" customHeight="1">
      <c r="A151" s="19">
        <f t="shared" si="118"/>
        <v>16.875</v>
      </c>
      <c r="B151" s="22">
        <f t="shared" ca="1" si="123"/>
        <v>181</v>
      </c>
      <c r="C151" s="4">
        <f t="shared" ca="1" si="123"/>
        <v>181</v>
      </c>
      <c r="D151" s="21">
        <f t="shared" ca="1" si="123"/>
        <v>125.5604015613992</v>
      </c>
      <c r="E151" s="4">
        <f t="shared" ca="1" si="124"/>
        <v>181</v>
      </c>
      <c r="F151" s="4">
        <f t="shared" ca="1" si="124"/>
        <v>160.70109720723062</v>
      </c>
      <c r="G151" s="22">
        <f t="shared" ca="1" si="125"/>
        <v>181</v>
      </c>
      <c r="H151" s="4">
        <f t="shared" ca="1" si="125"/>
        <v>98.580699735188787</v>
      </c>
      <c r="I151" s="97">
        <f t="shared" si="74"/>
        <v>16.875</v>
      </c>
      <c r="J151" s="22">
        <f t="shared" ca="1" si="75"/>
        <v>120</v>
      </c>
      <c r="K151" s="21">
        <f t="shared" ca="1" si="82"/>
        <v>160.70109720723062</v>
      </c>
      <c r="L151" s="4">
        <f t="shared" ca="1" si="117"/>
        <v>181</v>
      </c>
      <c r="M151" s="21">
        <f t="shared" ca="1" si="83"/>
        <v>181</v>
      </c>
      <c r="N151" s="22" t="e">
        <f t="shared" ca="1" si="84"/>
        <v>#N/A</v>
      </c>
      <c r="O151" s="21" t="e">
        <f t="shared" ca="1" si="85"/>
        <v>#N/A</v>
      </c>
      <c r="P151" s="97">
        <f t="shared" ca="1" si="76"/>
        <v>17.214068290923962</v>
      </c>
      <c r="Q151" t="e">
        <f t="shared" ca="1" si="119"/>
        <v>#N/A</v>
      </c>
      <c r="R151" s="106" t="e">
        <f t="shared" ca="1" si="120"/>
        <v>#N/A</v>
      </c>
      <c r="S151" s="97">
        <f t="shared" ca="1" si="79"/>
        <v>88.334871413722368</v>
      </c>
      <c r="T151" s="34" t="e">
        <f t="shared" ca="1" si="121"/>
        <v>#N/A</v>
      </c>
      <c r="U151" s="59" t="e">
        <f t="shared" ca="1" si="122"/>
        <v>#N/A</v>
      </c>
      <c r="AB151" s="4"/>
      <c r="AC151" s="4"/>
      <c r="AD151" s="4"/>
      <c r="AE151" s="4"/>
      <c r="AL151" s="97">
        <f t="shared" ca="1" si="86"/>
        <v>13.727861192411154</v>
      </c>
      <c r="AM151" s="91">
        <f t="shared" ca="1" si="87"/>
        <v>-9.8138398235294133</v>
      </c>
      <c r="AN151" s="97">
        <f t="shared" ca="1" si="88"/>
        <v>-13.727861192411154</v>
      </c>
      <c r="AO151" s="91">
        <f t="shared" ca="1" si="89"/>
        <v>-9.8138398235294133</v>
      </c>
      <c r="AP151" s="97" t="e">
        <f t="shared" ca="1" si="90"/>
        <v>#N/A</v>
      </c>
      <c r="AQ151" s="91" t="e">
        <f t="shared" ca="1" si="91"/>
        <v>#N/A</v>
      </c>
      <c r="AR151" s="30" t="e">
        <f t="shared" ca="1" si="92"/>
        <v>#N/A</v>
      </c>
      <c r="AS151" s="91" t="e">
        <f t="shared" ca="1" si="93"/>
        <v>#N/A</v>
      </c>
      <c r="AT151" s="97">
        <f t="shared" ca="1" si="94"/>
        <v>14.614178688862403</v>
      </c>
      <c r="AU151" s="91">
        <f t="shared" ca="1" si="95"/>
        <v>-8.4374999999999964</v>
      </c>
      <c r="AV151" s="97" t="e">
        <f t="shared" ca="1" si="96"/>
        <v>#N/A</v>
      </c>
      <c r="AW151" s="91" t="e">
        <f t="shared" ca="1" si="97"/>
        <v>#N/A</v>
      </c>
      <c r="AX151" s="97" t="e">
        <f t="shared" ca="1" si="98"/>
        <v>#N/A</v>
      </c>
      <c r="AY151" s="91" t="e">
        <f t="shared" ca="1" si="99"/>
        <v>#N/A</v>
      </c>
      <c r="BD151" s="166">
        <v>108</v>
      </c>
      <c r="BE151" s="30">
        <f t="shared" ca="1" si="100"/>
        <v>2.5767529070407647</v>
      </c>
      <c r="BF151" s="30">
        <f t="shared" ca="1" si="101"/>
        <v>2.3392520827648982</v>
      </c>
      <c r="BG151" s="30">
        <f t="shared" ca="1" si="111"/>
        <v>1.9599139071814011</v>
      </c>
      <c r="BH151" s="17" t="b">
        <f t="shared" ca="1" si="102"/>
        <v>0</v>
      </c>
      <c r="BI151" s="30" t="e">
        <f t="shared" ca="1" si="103"/>
        <v>#N/A</v>
      </c>
      <c r="BJ151" s="91" t="e">
        <f t="shared" ca="1" si="104"/>
        <v>#N/A</v>
      </c>
      <c r="BK151" t="b">
        <f t="shared" ca="1" si="105"/>
        <v>0</v>
      </c>
      <c r="BL151" s="30" t="e">
        <f t="shared" ca="1" si="112"/>
        <v>#N/A</v>
      </c>
      <c r="BM151" s="91" t="e">
        <f t="shared" ca="1" si="113"/>
        <v>#N/A</v>
      </c>
      <c r="BN151" s="17" t="b">
        <f t="shared" ca="1" si="106"/>
        <v>1</v>
      </c>
      <c r="BO151" t="b">
        <f t="shared" ca="1" si="107"/>
        <v>0</v>
      </c>
      <c r="BP151" t="b">
        <f t="shared" ca="1" si="108"/>
        <v>0</v>
      </c>
      <c r="BQ151" t="b">
        <f t="shared" ca="1" si="109"/>
        <v>1</v>
      </c>
      <c r="BR151" s="106" t="b">
        <f t="shared" si="110"/>
        <v>0</v>
      </c>
    </row>
    <row r="152" spans="1:70" ht="15" customHeight="1">
      <c r="A152" s="19">
        <f t="shared" si="118"/>
        <v>17.03125</v>
      </c>
      <c r="B152" s="22">
        <f t="shared" ca="1" si="123"/>
        <v>181</v>
      </c>
      <c r="C152" s="4">
        <f t="shared" ca="1" si="123"/>
        <v>181</v>
      </c>
      <c r="D152" s="21">
        <f t="shared" ca="1" si="123"/>
        <v>125.18549697954845</v>
      </c>
      <c r="E152" s="4">
        <f t="shared" ca="1" si="124"/>
        <v>181</v>
      </c>
      <c r="F152" s="4">
        <f t="shared" ca="1" si="124"/>
        <v>159.25214913942827</v>
      </c>
      <c r="G152" s="22">
        <f t="shared" ca="1" si="125"/>
        <v>181</v>
      </c>
      <c r="H152" s="4">
        <f t="shared" ca="1" si="125"/>
        <v>98.501392108873432</v>
      </c>
      <c r="I152" s="97">
        <f t="shared" si="74"/>
        <v>17.03125</v>
      </c>
      <c r="J152" s="22">
        <f t="shared" ca="1" si="75"/>
        <v>120</v>
      </c>
      <c r="K152" s="21">
        <f t="shared" ca="1" si="82"/>
        <v>159.25214913942827</v>
      </c>
      <c r="L152" s="4">
        <f t="shared" ca="1" si="117"/>
        <v>181</v>
      </c>
      <c r="M152" s="21">
        <f t="shared" ca="1" si="83"/>
        <v>181</v>
      </c>
      <c r="N152" s="22" t="e">
        <f t="shared" ca="1" si="84"/>
        <v>#N/A</v>
      </c>
      <c r="O152" s="21" t="e">
        <f t="shared" ca="1" si="85"/>
        <v>#N/A</v>
      </c>
      <c r="P152" s="97">
        <f t="shared" ca="1" si="76"/>
        <v>17.588972872774718</v>
      </c>
      <c r="Q152" t="e">
        <f t="shared" ca="1" si="119"/>
        <v>#N/A</v>
      </c>
      <c r="R152" s="106" t="e">
        <f t="shared" ca="1" si="120"/>
        <v>#N/A</v>
      </c>
      <c r="S152" s="97">
        <f t="shared" ca="1" si="79"/>
        <v>87.959966831871611</v>
      </c>
      <c r="T152" s="34" t="e">
        <f t="shared" ca="1" si="121"/>
        <v>#N/A</v>
      </c>
      <c r="U152" s="59" t="e">
        <f t="shared" ca="1" si="122"/>
        <v>#N/A</v>
      </c>
      <c r="AB152" s="4"/>
      <c r="AC152" s="4"/>
      <c r="AD152" s="4"/>
      <c r="AE152" s="4"/>
      <c r="AL152" s="97">
        <f t="shared" ca="1" si="86"/>
        <v>13.919483628375307</v>
      </c>
      <c r="AM152" s="91">
        <f t="shared" ca="1" si="87"/>
        <v>-9.8138398235294115</v>
      </c>
      <c r="AN152" s="97">
        <f t="shared" ca="1" si="88"/>
        <v>-13.919483628375307</v>
      </c>
      <c r="AO152" s="91">
        <f t="shared" ca="1" si="89"/>
        <v>-9.8138398235294115</v>
      </c>
      <c r="AP152" s="97" t="e">
        <f t="shared" ca="1" si="90"/>
        <v>#N/A</v>
      </c>
      <c r="AQ152" s="91" t="e">
        <f t="shared" ca="1" si="91"/>
        <v>#N/A</v>
      </c>
      <c r="AR152" s="30" t="e">
        <f t="shared" ca="1" si="92"/>
        <v>#N/A</v>
      </c>
      <c r="AS152" s="91" t="e">
        <f t="shared" ca="1" si="93"/>
        <v>#N/A</v>
      </c>
      <c r="AT152" s="97">
        <f t="shared" ca="1" si="94"/>
        <v>14.749495158203722</v>
      </c>
      <c r="AU152" s="91">
        <f t="shared" ca="1" si="95"/>
        <v>-8.5156249999999964</v>
      </c>
      <c r="AV152" s="97" t="e">
        <f t="shared" ca="1" si="96"/>
        <v>#N/A</v>
      </c>
      <c r="AW152" s="91" t="e">
        <f t="shared" ca="1" si="97"/>
        <v>#N/A</v>
      </c>
      <c r="AX152" s="97" t="e">
        <f t="shared" ca="1" si="98"/>
        <v>#N/A</v>
      </c>
      <c r="AY152" s="91" t="e">
        <f t="shared" ca="1" si="99"/>
        <v>#N/A</v>
      </c>
      <c r="BD152" s="166">
        <v>109</v>
      </c>
      <c r="BE152" s="30">
        <f t="shared" ca="1" si="100"/>
        <v>2.4457565264892316</v>
      </c>
      <c r="BF152" s="30">
        <f t="shared" ca="1" si="101"/>
        <v>2.3070000804015898</v>
      </c>
      <c r="BG152" s="30">
        <f t="shared" ca="1" si="111"/>
        <v>1.9328919592553859</v>
      </c>
      <c r="BH152" s="17" t="b">
        <f t="shared" ca="1" si="102"/>
        <v>0</v>
      </c>
      <c r="BI152" s="30" t="e">
        <f t="shared" ca="1" si="103"/>
        <v>#N/A</v>
      </c>
      <c r="BJ152" s="91" t="e">
        <f t="shared" ca="1" si="104"/>
        <v>#N/A</v>
      </c>
      <c r="BK152" t="b">
        <f t="shared" ca="1" si="105"/>
        <v>0</v>
      </c>
      <c r="BL152" s="30" t="e">
        <f t="shared" ca="1" si="112"/>
        <v>#N/A</v>
      </c>
      <c r="BM152" s="91" t="e">
        <f t="shared" ca="1" si="113"/>
        <v>#N/A</v>
      </c>
      <c r="BN152" s="17" t="b">
        <f t="shared" ca="1" si="106"/>
        <v>1</v>
      </c>
      <c r="BO152" t="b">
        <f t="shared" ca="1" si="107"/>
        <v>0</v>
      </c>
      <c r="BP152" t="b">
        <f t="shared" ca="1" si="108"/>
        <v>0</v>
      </c>
      <c r="BQ152" t="b">
        <f t="shared" ca="1" si="109"/>
        <v>1</v>
      </c>
      <c r="BR152" s="106" t="b">
        <f t="shared" si="110"/>
        <v>0</v>
      </c>
    </row>
    <row r="153" spans="1:70" ht="15" customHeight="1">
      <c r="A153" s="19">
        <f t="shared" si="118"/>
        <v>17.1875</v>
      </c>
      <c r="B153" s="22">
        <f t="shared" ca="1" si="123"/>
        <v>181</v>
      </c>
      <c r="C153" s="4">
        <f t="shared" ca="1" si="123"/>
        <v>181</v>
      </c>
      <c r="D153" s="21">
        <f t="shared" ca="1" si="123"/>
        <v>124.81908406974355</v>
      </c>
      <c r="E153" s="4">
        <f t="shared" ca="1" si="124"/>
        <v>181</v>
      </c>
      <c r="F153" s="4">
        <f t="shared" ca="1" si="124"/>
        <v>157.9180562175743</v>
      </c>
      <c r="G153" s="22">
        <f t="shared" ca="1" si="125"/>
        <v>181</v>
      </c>
      <c r="H153" s="4">
        <f t="shared" ca="1" si="125"/>
        <v>98.423542401119164</v>
      </c>
      <c r="I153" s="97">
        <f t="shared" si="74"/>
        <v>17.1875</v>
      </c>
      <c r="J153" s="22">
        <f t="shared" ca="1" si="75"/>
        <v>120</v>
      </c>
      <c r="K153" s="21">
        <f t="shared" ca="1" si="82"/>
        <v>157.9180562175743</v>
      </c>
      <c r="L153" s="4">
        <f t="shared" ca="1" si="117"/>
        <v>181</v>
      </c>
      <c r="M153" s="21">
        <f t="shared" ca="1" si="83"/>
        <v>181</v>
      </c>
      <c r="N153" s="22" t="e">
        <f t="shared" ca="1" si="84"/>
        <v>#N/A</v>
      </c>
      <c r="O153" s="21" t="e">
        <f t="shared" ca="1" si="85"/>
        <v>#N/A</v>
      </c>
      <c r="P153" s="97">
        <f t="shared" ca="1" si="76"/>
        <v>17.955385782579611</v>
      </c>
      <c r="Q153" t="e">
        <f t="shared" ca="1" si="119"/>
        <v>#N/A</v>
      </c>
      <c r="R153" s="106" t="e">
        <f t="shared" ca="1" si="120"/>
        <v>#N/A</v>
      </c>
      <c r="S153" s="97">
        <f t="shared" ca="1" si="79"/>
        <v>87.593553922066718</v>
      </c>
      <c r="T153" s="34" t="e">
        <f t="shared" ca="1" si="121"/>
        <v>#N/A</v>
      </c>
      <c r="U153" s="59" t="e">
        <f t="shared" ca="1" si="122"/>
        <v>#N/A</v>
      </c>
      <c r="AB153" s="4"/>
      <c r="AC153" s="4"/>
      <c r="AD153" s="4"/>
      <c r="AE153" s="4"/>
      <c r="AL153" s="97">
        <f t="shared" ca="1" si="86"/>
        <v>14.110234022443009</v>
      </c>
      <c r="AM153" s="91">
        <f t="shared" ca="1" si="87"/>
        <v>-9.8138398235294098</v>
      </c>
      <c r="AN153" s="97">
        <f t="shared" ca="1" si="88"/>
        <v>-14.110234022443009</v>
      </c>
      <c r="AO153" s="91">
        <f t="shared" ca="1" si="89"/>
        <v>-9.8138398235294098</v>
      </c>
      <c r="AP153" s="97" t="e">
        <f t="shared" ca="1" si="90"/>
        <v>#N/A</v>
      </c>
      <c r="AQ153" s="91" t="e">
        <f t="shared" ca="1" si="91"/>
        <v>#N/A</v>
      </c>
      <c r="AR153" s="30" t="e">
        <f t="shared" ca="1" si="92"/>
        <v>#N/A</v>
      </c>
      <c r="AS153" s="91" t="e">
        <f t="shared" ca="1" si="93"/>
        <v>#N/A</v>
      </c>
      <c r="AT153" s="97">
        <f t="shared" ca="1" si="94"/>
        <v>14.884811627545041</v>
      </c>
      <c r="AU153" s="91">
        <f t="shared" ca="1" si="95"/>
        <v>-8.5937499999999964</v>
      </c>
      <c r="AV153" s="97" t="e">
        <f t="shared" ca="1" si="96"/>
        <v>#N/A</v>
      </c>
      <c r="AW153" s="91" t="e">
        <f t="shared" ca="1" si="97"/>
        <v>#N/A</v>
      </c>
      <c r="AX153" s="97" t="e">
        <f t="shared" ca="1" si="98"/>
        <v>#N/A</v>
      </c>
      <c r="AY153" s="91" t="e">
        <f t="shared" ca="1" si="99"/>
        <v>#N/A</v>
      </c>
      <c r="BD153" s="166">
        <v>110</v>
      </c>
      <c r="BE153" s="30">
        <f t="shared" ca="1" si="100"/>
        <v>2.32810977399788</v>
      </c>
      <c r="BF153" s="30">
        <f t="shared" ca="1" si="101"/>
        <v>2.2749413255328768</v>
      </c>
      <c r="BG153" s="30">
        <f t="shared" ca="1" si="111"/>
        <v>1.9060319213924102</v>
      </c>
      <c r="BH153" s="17" t="b">
        <f t="shared" ca="1" si="102"/>
        <v>0</v>
      </c>
      <c r="BI153" s="30" t="e">
        <f t="shared" ca="1" si="103"/>
        <v>#N/A</v>
      </c>
      <c r="BJ153" s="91" t="e">
        <f t="shared" ca="1" si="104"/>
        <v>#N/A</v>
      </c>
      <c r="BK153" t="b">
        <f t="shared" ca="1" si="105"/>
        <v>0</v>
      </c>
      <c r="BL153" s="30" t="e">
        <f t="shared" ca="1" si="112"/>
        <v>#N/A</v>
      </c>
      <c r="BM153" s="91" t="e">
        <f t="shared" ca="1" si="113"/>
        <v>#N/A</v>
      </c>
      <c r="BN153" s="17" t="b">
        <f t="shared" ca="1" si="106"/>
        <v>1</v>
      </c>
      <c r="BO153" t="b">
        <f t="shared" ca="1" si="107"/>
        <v>0</v>
      </c>
      <c r="BP153" t="b">
        <f t="shared" ca="1" si="108"/>
        <v>0</v>
      </c>
      <c r="BQ153" t="b">
        <f t="shared" ca="1" si="109"/>
        <v>1</v>
      </c>
      <c r="BR153" s="106" t="b">
        <f t="shared" si="110"/>
        <v>0</v>
      </c>
    </row>
    <row r="154" spans="1:70" ht="15" customHeight="1">
      <c r="A154" s="19">
        <f t="shared" si="118"/>
        <v>17.34375</v>
      </c>
      <c r="B154" s="22">
        <f t="shared" ca="1" si="123"/>
        <v>181</v>
      </c>
      <c r="C154" s="4">
        <f t="shared" ca="1" si="123"/>
        <v>181</v>
      </c>
      <c r="D154" s="21">
        <f t="shared" ca="1" si="123"/>
        <v>124.46085240221018</v>
      </c>
      <c r="E154" s="4">
        <f t="shared" ca="1" si="124"/>
        <v>181</v>
      </c>
      <c r="F154" s="4">
        <f t="shared" ca="1" si="124"/>
        <v>156.67865716433136</v>
      </c>
      <c r="G154" s="22">
        <f t="shared" ca="1" si="125"/>
        <v>181</v>
      </c>
      <c r="H154" s="4">
        <f t="shared" ca="1" si="125"/>
        <v>98.347110632033051</v>
      </c>
      <c r="I154" s="97">
        <f t="shared" si="74"/>
        <v>17.34375</v>
      </c>
      <c r="J154" s="22">
        <f t="shared" ca="1" si="75"/>
        <v>120</v>
      </c>
      <c r="K154" s="21">
        <f t="shared" ca="1" si="82"/>
        <v>156.67865716433136</v>
      </c>
      <c r="L154" s="4">
        <f t="shared" ca="1" si="117"/>
        <v>181</v>
      </c>
      <c r="M154" s="21">
        <f t="shared" ca="1" si="83"/>
        <v>181</v>
      </c>
      <c r="N154" s="22" t="e">
        <f t="shared" ca="1" si="84"/>
        <v>#N/A</v>
      </c>
      <c r="O154" s="21" t="e">
        <f t="shared" ca="1" si="85"/>
        <v>#N/A</v>
      </c>
      <c r="P154" s="97">
        <f t="shared" ca="1" si="76"/>
        <v>18.313617450112986</v>
      </c>
      <c r="Q154" t="e">
        <f t="shared" ca="1" si="119"/>
        <v>#N/A</v>
      </c>
      <c r="R154" s="106" t="e">
        <f t="shared" ca="1" si="120"/>
        <v>#N/A</v>
      </c>
      <c r="S154" s="97">
        <f t="shared" ca="1" si="79"/>
        <v>87.235322254533344</v>
      </c>
      <c r="T154" s="34" t="e">
        <f t="shared" ca="1" si="121"/>
        <v>#N/A</v>
      </c>
      <c r="U154" s="59" t="e">
        <f t="shared" ca="1" si="122"/>
        <v>#N/A</v>
      </c>
      <c r="AB154" s="4"/>
      <c r="AC154" s="4"/>
      <c r="AD154" s="4"/>
      <c r="AE154" s="4"/>
      <c r="AL154" s="97">
        <f t="shared" ca="1" si="86"/>
        <v>14.300147271290887</v>
      </c>
      <c r="AM154" s="91">
        <f t="shared" ca="1" si="87"/>
        <v>-9.8138398235294115</v>
      </c>
      <c r="AN154" s="97">
        <f t="shared" ca="1" si="88"/>
        <v>-14.300147271290887</v>
      </c>
      <c r="AO154" s="91">
        <f t="shared" ca="1" si="89"/>
        <v>-9.8138398235294115</v>
      </c>
      <c r="AP154" s="97" t="e">
        <f t="shared" ca="1" si="90"/>
        <v>#N/A</v>
      </c>
      <c r="AQ154" s="91" t="e">
        <f t="shared" ca="1" si="91"/>
        <v>#N/A</v>
      </c>
      <c r="AR154" s="30" t="e">
        <f t="shared" ca="1" si="92"/>
        <v>#N/A</v>
      </c>
      <c r="AS154" s="91" t="e">
        <f t="shared" ca="1" si="93"/>
        <v>#N/A</v>
      </c>
      <c r="AT154" s="97">
        <f t="shared" ca="1" si="94"/>
        <v>15.020128096886358</v>
      </c>
      <c r="AU154" s="91">
        <f t="shared" ca="1" si="95"/>
        <v>-8.6718749999999964</v>
      </c>
      <c r="AV154" s="97" t="e">
        <f t="shared" ca="1" si="96"/>
        <v>#N/A</v>
      </c>
      <c r="AW154" s="91" t="e">
        <f t="shared" ca="1" si="97"/>
        <v>#N/A</v>
      </c>
      <c r="AX154" s="97" t="e">
        <f t="shared" ca="1" si="98"/>
        <v>#N/A</v>
      </c>
      <c r="AY154" s="91" t="e">
        <f t="shared" ca="1" si="99"/>
        <v>#N/A</v>
      </c>
      <c r="BD154" s="166">
        <v>111</v>
      </c>
      <c r="BE154" s="30">
        <f t="shared" ca="1" si="100"/>
        <v>2.2219075103980304</v>
      </c>
      <c r="BF154" s="30">
        <f t="shared" ca="1" si="101"/>
        <v>2.2430855835660526</v>
      </c>
      <c r="BG154" s="30">
        <f t="shared" ca="1" si="111"/>
        <v>1.8793419754202061</v>
      </c>
      <c r="BH154" s="17" t="b">
        <f t="shared" ca="1" si="102"/>
        <v>0</v>
      </c>
      <c r="BI154" s="30" t="e">
        <f t="shared" ca="1" si="103"/>
        <v>#N/A</v>
      </c>
      <c r="BJ154" s="91" t="e">
        <f t="shared" ca="1" si="104"/>
        <v>#N/A</v>
      </c>
      <c r="BK154" t="b">
        <f t="shared" ca="1" si="105"/>
        <v>0</v>
      </c>
      <c r="BL154" s="30" t="e">
        <f t="shared" ca="1" si="112"/>
        <v>#N/A</v>
      </c>
      <c r="BM154" s="91" t="e">
        <f t="shared" ca="1" si="113"/>
        <v>#N/A</v>
      </c>
      <c r="BN154" s="17" t="b">
        <f t="shared" ca="1" si="106"/>
        <v>1</v>
      </c>
      <c r="BO154" t="b">
        <f t="shared" ca="1" si="107"/>
        <v>0</v>
      </c>
      <c r="BP154" t="b">
        <f t="shared" ca="1" si="108"/>
        <v>0</v>
      </c>
      <c r="BQ154" t="b">
        <f t="shared" ca="1" si="109"/>
        <v>1</v>
      </c>
      <c r="BR154" s="106" t="b">
        <f t="shared" si="110"/>
        <v>0</v>
      </c>
    </row>
    <row r="155" spans="1:70" ht="15" customHeight="1">
      <c r="A155" s="19">
        <f t="shared" si="118"/>
        <v>17.5</v>
      </c>
      <c r="B155" s="22">
        <f t="shared" ca="1" si="123"/>
        <v>181</v>
      </c>
      <c r="C155" s="4">
        <f t="shared" ca="1" si="123"/>
        <v>181</v>
      </c>
      <c r="D155" s="21">
        <f t="shared" ca="1" si="123"/>
        <v>124.11050774561268</v>
      </c>
      <c r="E155" s="4">
        <f t="shared" ca="1" si="124"/>
        <v>181</v>
      </c>
      <c r="F155" s="4">
        <f t="shared" ca="1" si="124"/>
        <v>155.51915755462747</v>
      </c>
      <c r="G155" s="22">
        <f t="shared" ca="1" si="125"/>
        <v>181</v>
      </c>
      <c r="H155" s="4">
        <f t="shared" ca="1" si="125"/>
        <v>98.272058275467117</v>
      </c>
      <c r="I155" s="97">
        <f t="shared" si="74"/>
        <v>17.5</v>
      </c>
      <c r="J155" s="22">
        <f t="shared" ca="1" si="75"/>
        <v>120</v>
      </c>
      <c r="K155" s="21">
        <f t="shared" ca="1" si="82"/>
        <v>155.51915755462747</v>
      </c>
      <c r="L155" s="4">
        <f t="shared" ca="1" si="117"/>
        <v>181</v>
      </c>
      <c r="M155" s="21">
        <f t="shared" ca="1" si="83"/>
        <v>181</v>
      </c>
      <c r="N155" s="22" t="e">
        <f t="shared" ca="1" si="84"/>
        <v>#N/A</v>
      </c>
      <c r="O155" s="21" t="e">
        <f t="shared" ca="1" si="85"/>
        <v>#N/A</v>
      </c>
      <c r="P155" s="97">
        <f t="shared" ca="1" si="76"/>
        <v>18.663962106710486</v>
      </c>
      <c r="Q155" t="e">
        <f t="shared" ca="1" si="119"/>
        <v>#N/A</v>
      </c>
      <c r="R155" s="106" t="e">
        <f t="shared" ca="1" si="120"/>
        <v>#N/A</v>
      </c>
      <c r="S155" s="97">
        <f t="shared" ca="1" si="79"/>
        <v>86.884977597935858</v>
      </c>
      <c r="T155" s="34" t="e">
        <f t="shared" ca="1" si="121"/>
        <v>#N/A</v>
      </c>
      <c r="U155" s="59" t="e">
        <f t="shared" ca="1" si="122"/>
        <v>#N/A</v>
      </c>
      <c r="AB155" s="4"/>
      <c r="AC155" s="4"/>
      <c r="AD155" s="4"/>
      <c r="AE155" s="4"/>
      <c r="AL155" s="97">
        <f t="shared" ca="1" si="86"/>
        <v>14.489256292788397</v>
      </c>
      <c r="AM155" s="91">
        <f t="shared" ca="1" si="87"/>
        <v>-9.8138398235294133</v>
      </c>
      <c r="AN155" s="97">
        <f t="shared" ca="1" si="88"/>
        <v>-14.489256292788397</v>
      </c>
      <c r="AO155" s="91">
        <f t="shared" ca="1" si="89"/>
        <v>-9.8138398235294133</v>
      </c>
      <c r="AP155" s="97" t="e">
        <f t="shared" ca="1" si="90"/>
        <v>#N/A</v>
      </c>
      <c r="AQ155" s="91" t="e">
        <f t="shared" ca="1" si="91"/>
        <v>#N/A</v>
      </c>
      <c r="AR155" s="30" t="e">
        <f t="shared" ca="1" si="92"/>
        <v>#N/A</v>
      </c>
      <c r="AS155" s="91" t="e">
        <f t="shared" ca="1" si="93"/>
        <v>#N/A</v>
      </c>
      <c r="AT155" s="97">
        <f t="shared" ca="1" si="94"/>
        <v>15.155444566227677</v>
      </c>
      <c r="AU155" s="91">
        <f t="shared" ca="1" si="95"/>
        <v>-8.7499999999999964</v>
      </c>
      <c r="AV155" s="97" t="e">
        <f t="shared" ca="1" si="96"/>
        <v>#N/A</v>
      </c>
      <c r="AW155" s="91" t="e">
        <f t="shared" ca="1" si="97"/>
        <v>#N/A</v>
      </c>
      <c r="AX155" s="97" t="e">
        <f t="shared" ca="1" si="98"/>
        <v>#N/A</v>
      </c>
      <c r="AY155" s="91" t="e">
        <f t="shared" ca="1" si="99"/>
        <v>#N/A</v>
      </c>
      <c r="BD155" s="166">
        <v>112</v>
      </c>
      <c r="BE155" s="30">
        <f t="shared" ca="1" si="100"/>
        <v>2.1255910936318894</v>
      </c>
      <c r="BF155" s="30">
        <f t="shared" ca="1" si="101"/>
        <v>2.2114425580687129</v>
      </c>
      <c r="BG155" s="30">
        <f t="shared" ca="1" si="111"/>
        <v>1.8528302513548678</v>
      </c>
      <c r="BH155" s="17" t="b">
        <f t="shared" ca="1" si="102"/>
        <v>0</v>
      </c>
      <c r="BI155" s="30" t="e">
        <f t="shared" ca="1" si="103"/>
        <v>#N/A</v>
      </c>
      <c r="BJ155" s="91" t="e">
        <f t="shared" ca="1" si="104"/>
        <v>#N/A</v>
      </c>
      <c r="BK155" t="b">
        <f t="shared" ca="1" si="105"/>
        <v>0</v>
      </c>
      <c r="BL155" s="30" t="e">
        <f t="shared" ca="1" si="112"/>
        <v>#N/A</v>
      </c>
      <c r="BM155" s="91" t="e">
        <f t="shared" ca="1" si="113"/>
        <v>#N/A</v>
      </c>
      <c r="BN155" s="17" t="b">
        <f t="shared" ca="1" si="106"/>
        <v>1</v>
      </c>
      <c r="BO155" t="b">
        <f t="shared" ca="1" si="107"/>
        <v>0</v>
      </c>
      <c r="BP155" t="b">
        <f t="shared" ca="1" si="108"/>
        <v>0</v>
      </c>
      <c r="BQ155" t="b">
        <f t="shared" ca="1" si="109"/>
        <v>1</v>
      </c>
      <c r="BR155" s="106" t="b">
        <f t="shared" si="110"/>
        <v>0</v>
      </c>
    </row>
    <row r="156" spans="1:70" ht="15" customHeight="1">
      <c r="A156" s="19">
        <f t="shared" si="118"/>
        <v>17.65625</v>
      </c>
      <c r="B156" s="22">
        <f t="shared" ca="1" si="123"/>
        <v>181</v>
      </c>
      <c r="C156" s="4">
        <f t="shared" ca="1" si="123"/>
        <v>181</v>
      </c>
      <c r="D156" s="21">
        <f t="shared" ca="1" si="123"/>
        <v>123.76777094803579</v>
      </c>
      <c r="E156" s="4">
        <f t="shared" ca="1" si="124"/>
        <v>181</v>
      </c>
      <c r="F156" s="4">
        <f t="shared" ca="1" si="124"/>
        <v>154.42830808419421</v>
      </c>
      <c r="G156" s="22">
        <f t="shared" ca="1" si="125"/>
        <v>181</v>
      </c>
      <c r="H156" s="4">
        <f t="shared" ca="1" si="125"/>
        <v>98.198348193306614</v>
      </c>
      <c r="I156" s="97">
        <f t="shared" si="74"/>
        <v>17.65625</v>
      </c>
      <c r="J156" s="22">
        <f t="shared" ca="1" si="75"/>
        <v>120</v>
      </c>
      <c r="K156" s="21">
        <f t="shared" ca="1" si="82"/>
        <v>154.42830808419421</v>
      </c>
      <c r="L156" s="4">
        <f t="shared" ca="1" si="117"/>
        <v>181</v>
      </c>
      <c r="M156" s="21">
        <f t="shared" ca="1" si="83"/>
        <v>181</v>
      </c>
      <c r="N156" s="22" t="e">
        <f t="shared" ca="1" si="84"/>
        <v>#N/A</v>
      </c>
      <c r="O156" s="21" t="e">
        <f t="shared" ca="1" si="85"/>
        <v>#N/A</v>
      </c>
      <c r="P156" s="97">
        <f t="shared" ca="1" si="76"/>
        <v>19.006698904287376</v>
      </c>
      <c r="Q156" t="e">
        <f t="shared" ca="1" si="119"/>
        <v>#N/A</v>
      </c>
      <c r="R156" s="106" t="e">
        <f t="shared" ca="1" si="120"/>
        <v>#N/A</v>
      </c>
      <c r="S156" s="97">
        <f t="shared" ca="1" si="79"/>
        <v>86.542240800358968</v>
      </c>
      <c r="T156" s="34" t="e">
        <f t="shared" ca="1" si="121"/>
        <v>#N/A</v>
      </c>
      <c r="U156" s="59" t="e">
        <f t="shared" ca="1" si="122"/>
        <v>#N/A</v>
      </c>
      <c r="AB156" s="4"/>
      <c r="AC156" s="4"/>
      <c r="AD156" s="4"/>
      <c r="AE156" s="4"/>
      <c r="AL156" s="97">
        <f t="shared" ca="1" si="86"/>
        <v>14.677592172444642</v>
      </c>
      <c r="AM156" s="91">
        <f t="shared" ca="1" si="87"/>
        <v>-9.8138398235294098</v>
      </c>
      <c r="AN156" s="97">
        <f t="shared" ca="1" si="88"/>
        <v>-14.677592172444642</v>
      </c>
      <c r="AO156" s="91">
        <f t="shared" ca="1" si="89"/>
        <v>-9.8138398235294098</v>
      </c>
      <c r="AP156" s="97" t="e">
        <f t="shared" ca="1" si="90"/>
        <v>#N/A</v>
      </c>
      <c r="AQ156" s="91" t="e">
        <f t="shared" ca="1" si="91"/>
        <v>#N/A</v>
      </c>
      <c r="AR156" s="30" t="e">
        <f t="shared" ca="1" si="92"/>
        <v>#N/A</v>
      </c>
      <c r="AS156" s="91" t="e">
        <f t="shared" ca="1" si="93"/>
        <v>#N/A</v>
      </c>
      <c r="AT156" s="97">
        <f t="shared" ca="1" si="94"/>
        <v>15.290761035568996</v>
      </c>
      <c r="AU156" s="91">
        <f t="shared" ca="1" si="95"/>
        <v>-8.8281249999999964</v>
      </c>
      <c r="AV156" s="97" t="e">
        <f t="shared" ca="1" si="96"/>
        <v>#N/A</v>
      </c>
      <c r="AW156" s="91" t="e">
        <f t="shared" ca="1" si="97"/>
        <v>#N/A</v>
      </c>
      <c r="AX156" s="97" t="e">
        <f t="shared" ca="1" si="98"/>
        <v>#N/A</v>
      </c>
      <c r="AY156" s="91" t="e">
        <f t="shared" ca="1" si="99"/>
        <v>#N/A</v>
      </c>
      <c r="BD156" s="166">
        <v>113</v>
      </c>
      <c r="BE156" s="30">
        <f t="shared" ca="1" si="100"/>
        <v>2.0378730552114273</v>
      </c>
      <c r="BF156" s="30">
        <f t="shared" ca="1" si="101"/>
        <v>2.1800218878129587</v>
      </c>
      <c r="BG156" s="30">
        <f t="shared" ca="1" si="111"/>
        <v>1.8265048249243707</v>
      </c>
      <c r="BH156" s="17" t="b">
        <f t="shared" ca="1" si="102"/>
        <v>0</v>
      </c>
      <c r="BI156" s="30" t="e">
        <f t="shared" ca="1" si="103"/>
        <v>#N/A</v>
      </c>
      <c r="BJ156" s="91" t="e">
        <f t="shared" ca="1" si="104"/>
        <v>#N/A</v>
      </c>
      <c r="BK156" t="b">
        <f t="shared" ca="1" si="105"/>
        <v>0</v>
      </c>
      <c r="BL156" s="30" t="e">
        <f t="shared" ca="1" si="112"/>
        <v>#N/A</v>
      </c>
      <c r="BM156" s="91" t="e">
        <f t="shared" ca="1" si="113"/>
        <v>#N/A</v>
      </c>
      <c r="BN156" s="17" t="b">
        <f t="shared" ca="1" si="106"/>
        <v>1</v>
      </c>
      <c r="BO156" t="b">
        <f t="shared" ca="1" si="107"/>
        <v>0</v>
      </c>
      <c r="BP156" t="b">
        <f t="shared" ca="1" si="108"/>
        <v>0</v>
      </c>
      <c r="BQ156" t="b">
        <f t="shared" ca="1" si="109"/>
        <v>1</v>
      </c>
      <c r="BR156" s="106" t="b">
        <f t="shared" si="110"/>
        <v>0</v>
      </c>
    </row>
    <row r="157" spans="1:70" ht="15" customHeight="1">
      <c r="A157" s="19">
        <f t="shared" si="118"/>
        <v>17.8125</v>
      </c>
      <c r="B157" s="22">
        <f t="shared" ca="1" si="123"/>
        <v>181</v>
      </c>
      <c r="C157" s="4">
        <f t="shared" ca="1" si="123"/>
        <v>181</v>
      </c>
      <c r="D157" s="21">
        <f t="shared" ca="1" si="123"/>
        <v>123.43237691490928</v>
      </c>
      <c r="E157" s="4">
        <f t="shared" ca="1" si="124"/>
        <v>181</v>
      </c>
      <c r="F157" s="4">
        <f t="shared" ca="1" si="124"/>
        <v>153.39730993112087</v>
      </c>
      <c r="G157" s="22">
        <f t="shared" ca="1" si="125"/>
        <v>181</v>
      </c>
      <c r="H157" s="4">
        <f t="shared" ca="1" si="125"/>
        <v>98.12594457330286</v>
      </c>
      <c r="I157" s="97">
        <f t="shared" si="74"/>
        <v>17.8125</v>
      </c>
      <c r="J157" s="22">
        <f t="shared" ca="1" si="75"/>
        <v>120</v>
      </c>
      <c r="K157" s="21">
        <f t="shared" ca="1" si="82"/>
        <v>153.39730993112087</v>
      </c>
      <c r="L157" s="4">
        <f t="shared" ca="1" si="117"/>
        <v>181</v>
      </c>
      <c r="M157" s="21">
        <f t="shared" ca="1" si="83"/>
        <v>181</v>
      </c>
      <c r="N157" s="22" t="e">
        <f t="shared" ca="1" si="84"/>
        <v>#N/A</v>
      </c>
      <c r="O157" s="21" t="e">
        <f t="shared" ca="1" si="85"/>
        <v>#N/A</v>
      </c>
      <c r="P157" s="97">
        <f t="shared" ca="1" si="76"/>
        <v>19.342092937413881</v>
      </c>
      <c r="Q157" t="e">
        <f t="shared" ca="1" si="119"/>
        <v>#N/A</v>
      </c>
      <c r="R157" s="106" t="e">
        <f t="shared" ca="1" si="120"/>
        <v>#N/A</v>
      </c>
      <c r="S157" s="97">
        <f t="shared" ca="1" si="79"/>
        <v>86.206846767232463</v>
      </c>
      <c r="T157" s="34" t="e">
        <f t="shared" ca="1" si="121"/>
        <v>#N/A</v>
      </c>
      <c r="U157" s="59" t="e">
        <f t="shared" ca="1" si="122"/>
        <v>#N/A</v>
      </c>
      <c r="AB157" s="4"/>
      <c r="AC157" s="4"/>
      <c r="AD157" s="4"/>
      <c r="AE157" s="4"/>
      <c r="AL157" s="97">
        <f t="shared" ca="1" si="86"/>
        <v>14.865184296473027</v>
      </c>
      <c r="AM157" s="91">
        <f t="shared" ca="1" si="87"/>
        <v>-9.813839823529408</v>
      </c>
      <c r="AN157" s="97">
        <f t="shared" ca="1" si="88"/>
        <v>-14.865184296473027</v>
      </c>
      <c r="AO157" s="91">
        <f t="shared" ca="1" si="89"/>
        <v>-9.813839823529408</v>
      </c>
      <c r="AP157" s="97" t="e">
        <f t="shared" ca="1" si="90"/>
        <v>#N/A</v>
      </c>
      <c r="AQ157" s="91" t="e">
        <f t="shared" ca="1" si="91"/>
        <v>#N/A</v>
      </c>
      <c r="AR157" s="30" t="e">
        <f t="shared" ca="1" si="92"/>
        <v>#N/A</v>
      </c>
      <c r="AS157" s="91" t="e">
        <f t="shared" ca="1" si="93"/>
        <v>#N/A</v>
      </c>
      <c r="AT157" s="97">
        <f t="shared" ca="1" si="94"/>
        <v>15.426077504910314</v>
      </c>
      <c r="AU157" s="91">
        <f t="shared" ca="1" si="95"/>
        <v>-8.9062499999999964</v>
      </c>
      <c r="AV157" s="97" t="e">
        <f t="shared" ca="1" si="96"/>
        <v>#N/A</v>
      </c>
      <c r="AW157" s="91" t="e">
        <f t="shared" ca="1" si="97"/>
        <v>#N/A</v>
      </c>
      <c r="AX157" s="97" t="e">
        <f t="shared" ca="1" si="98"/>
        <v>#N/A</v>
      </c>
      <c r="AY157" s="91" t="e">
        <f t="shared" ca="1" si="99"/>
        <v>#N/A</v>
      </c>
      <c r="BD157" s="166">
        <v>114</v>
      </c>
      <c r="BE157" s="30">
        <f t="shared" ca="1" si="100"/>
        <v>1.9576806076757938</v>
      </c>
      <c r="BF157" s="30">
        <f t="shared" ca="1" si="101"/>
        <v>2.1488331438393269</v>
      </c>
      <c r="BG157" s="30">
        <f t="shared" ca="1" si="111"/>
        <v>1.8003737151086252</v>
      </c>
      <c r="BH157" s="17" t="b">
        <f t="shared" ca="1" si="102"/>
        <v>0</v>
      </c>
      <c r="BI157" s="30" t="e">
        <f t="shared" ca="1" si="103"/>
        <v>#N/A</v>
      </c>
      <c r="BJ157" s="91" t="e">
        <f t="shared" ca="1" si="104"/>
        <v>#N/A</v>
      </c>
      <c r="BK157" t="b">
        <f t="shared" ca="1" si="105"/>
        <v>0</v>
      </c>
      <c r="BL157" s="30" t="e">
        <f t="shared" ca="1" si="112"/>
        <v>#N/A</v>
      </c>
      <c r="BM157" s="91" t="e">
        <f t="shared" ca="1" si="113"/>
        <v>#N/A</v>
      </c>
      <c r="BN157" s="17" t="b">
        <f t="shared" ca="1" si="106"/>
        <v>1</v>
      </c>
      <c r="BO157" t="b">
        <f t="shared" ca="1" si="107"/>
        <v>0</v>
      </c>
      <c r="BP157" t="b">
        <f t="shared" ca="1" si="108"/>
        <v>1</v>
      </c>
      <c r="BQ157" t="b">
        <f t="shared" ca="1" si="109"/>
        <v>1</v>
      </c>
      <c r="BR157" s="106" t="b">
        <f t="shared" si="110"/>
        <v>0</v>
      </c>
    </row>
    <row r="158" spans="1:70" ht="15" customHeight="1">
      <c r="A158" s="19">
        <f t="shared" si="118"/>
        <v>17.96875</v>
      </c>
      <c r="B158" s="22">
        <f t="shared" ca="1" si="123"/>
        <v>181</v>
      </c>
      <c r="C158" s="4">
        <f t="shared" ca="1" si="123"/>
        <v>181</v>
      </c>
      <c r="D158" s="21">
        <f t="shared" ca="1" si="123"/>
        <v>123.10407367376919</v>
      </c>
      <c r="E158" s="4">
        <f t="shared" ca="1" si="124"/>
        <v>181</v>
      </c>
      <c r="F158" s="4">
        <f t="shared" ca="1" si="124"/>
        <v>152.41912085407168</v>
      </c>
      <c r="G158" s="22">
        <f t="shared" ca="1" si="125"/>
        <v>172.88774439978303</v>
      </c>
      <c r="H158" s="4">
        <f t="shared" ca="1" si="125"/>
        <v>98.054812870229071</v>
      </c>
      <c r="I158" s="97">
        <f t="shared" si="74"/>
        <v>17.96875</v>
      </c>
      <c r="J158" s="22">
        <f t="shared" ca="1" si="75"/>
        <v>120</v>
      </c>
      <c r="K158" s="21">
        <f t="shared" ca="1" si="82"/>
        <v>152.41912085407168</v>
      </c>
      <c r="L158" s="4">
        <f t="shared" ca="1" si="117"/>
        <v>172.88774439978303</v>
      </c>
      <c r="M158" s="21">
        <f t="shared" ca="1" si="83"/>
        <v>181</v>
      </c>
      <c r="N158" s="22" t="e">
        <f t="shared" ca="1" si="84"/>
        <v>#N/A</v>
      </c>
      <c r="O158" s="21" t="e">
        <f t="shared" ca="1" si="85"/>
        <v>#N/A</v>
      </c>
      <c r="P158" s="97">
        <f t="shared" ca="1" si="76"/>
        <v>19.670396178553972</v>
      </c>
      <c r="Q158" t="e">
        <f t="shared" ca="1" si="119"/>
        <v>#N/A</v>
      </c>
      <c r="R158" s="106" t="e">
        <f t="shared" ca="1" si="120"/>
        <v>#N/A</v>
      </c>
      <c r="S158" s="97">
        <f t="shared" ca="1" si="79"/>
        <v>85.878543526092358</v>
      </c>
      <c r="T158" s="34" t="e">
        <f t="shared" ca="1" si="121"/>
        <v>#N/A</v>
      </c>
      <c r="U158" s="59" t="e">
        <f t="shared" ca="1" si="122"/>
        <v>#N/A</v>
      </c>
      <c r="AB158" s="4"/>
      <c r="AC158" s="4"/>
      <c r="AD158" s="4"/>
      <c r="AE158" s="4"/>
      <c r="AL158" s="97">
        <f t="shared" ca="1" si="86"/>
        <v>15.052060472925564</v>
      </c>
      <c r="AM158" s="91">
        <f t="shared" ca="1" si="87"/>
        <v>-9.8138398235294133</v>
      </c>
      <c r="AN158" s="97">
        <f t="shared" ca="1" si="88"/>
        <v>-15.052060472925564</v>
      </c>
      <c r="AO158" s="91">
        <f t="shared" ca="1" si="89"/>
        <v>-9.8138398235294133</v>
      </c>
      <c r="AP158" s="97" t="e">
        <f t="shared" ca="1" si="90"/>
        <v>#N/A</v>
      </c>
      <c r="AQ158" s="91" t="e">
        <f t="shared" ca="1" si="91"/>
        <v>#N/A</v>
      </c>
      <c r="AR158" s="30" t="e">
        <f t="shared" ca="1" si="92"/>
        <v>#N/A</v>
      </c>
      <c r="AS158" s="91" t="e">
        <f t="shared" ca="1" si="93"/>
        <v>#N/A</v>
      </c>
      <c r="AT158" s="97">
        <f t="shared" ca="1" si="94"/>
        <v>15.561393974251633</v>
      </c>
      <c r="AU158" s="91">
        <f t="shared" ca="1" si="95"/>
        <v>-8.9843749999999964</v>
      </c>
      <c r="AV158" s="97">
        <f t="shared" ca="1" si="96"/>
        <v>2.224778037915101</v>
      </c>
      <c r="AW158" s="91">
        <f t="shared" ca="1" si="97"/>
        <v>-17.830489035483872</v>
      </c>
      <c r="AX158" s="97" t="e">
        <f t="shared" ca="1" si="98"/>
        <v>#N/A</v>
      </c>
      <c r="AY158" s="91" t="e">
        <f t="shared" ca="1" si="99"/>
        <v>#N/A</v>
      </c>
      <c r="BD158" s="166">
        <v>115</v>
      </c>
      <c r="BE158" s="30">
        <f t="shared" ca="1" si="100"/>
        <v>1.8841127103712259</v>
      </c>
      <c r="BF158" s="30">
        <f t="shared" ca="1" si="101"/>
        <v>2.1178858265413654</v>
      </c>
      <c r="BG158" s="30">
        <f t="shared" ca="1" si="111"/>
        <v>1.7744448816968197</v>
      </c>
      <c r="BH158" s="17" t="b">
        <f t="shared" ca="1" si="102"/>
        <v>0</v>
      </c>
      <c r="BI158" s="30" t="e">
        <f t="shared" ca="1" si="103"/>
        <v>#N/A</v>
      </c>
      <c r="BJ158" s="91" t="e">
        <f t="shared" ca="1" si="104"/>
        <v>#N/A</v>
      </c>
      <c r="BK158" t="b">
        <f t="shared" ca="1" si="105"/>
        <v>0</v>
      </c>
      <c r="BL158" s="30" t="e">
        <f t="shared" ca="1" si="112"/>
        <v>#N/A</v>
      </c>
      <c r="BM158" s="91" t="e">
        <f t="shared" ca="1" si="113"/>
        <v>#N/A</v>
      </c>
      <c r="BN158" s="17" t="b">
        <f t="shared" ca="1" si="106"/>
        <v>1</v>
      </c>
      <c r="BO158" t="b">
        <f t="shared" ca="1" si="107"/>
        <v>0</v>
      </c>
      <c r="BP158" t="b">
        <f t="shared" ca="1" si="108"/>
        <v>1</v>
      </c>
      <c r="BQ158" t="b">
        <f t="shared" ca="1" si="109"/>
        <v>1</v>
      </c>
      <c r="BR158" s="106" t="b">
        <f t="shared" si="110"/>
        <v>0</v>
      </c>
    </row>
    <row r="159" spans="1:70" ht="15" customHeight="1">
      <c r="A159" s="19">
        <f t="shared" si="118"/>
        <v>18.125</v>
      </c>
      <c r="B159" s="22">
        <f t="shared" ca="1" si="123"/>
        <v>181</v>
      </c>
      <c r="C159" s="4">
        <f t="shared" ca="1" si="123"/>
        <v>181</v>
      </c>
      <c r="D159" s="21">
        <f t="shared" ca="1" si="123"/>
        <v>122.78262151697719</v>
      </c>
      <c r="E159" s="4">
        <f t="shared" ca="1" si="124"/>
        <v>181</v>
      </c>
      <c r="F159" s="4">
        <f t="shared" ca="1" si="124"/>
        <v>151.48799591158883</v>
      </c>
      <c r="G159" s="22">
        <f t="shared" ca="1" si="125"/>
        <v>169.65717484658504</v>
      </c>
      <c r="H159" s="4">
        <f t="shared" ca="1" si="125"/>
        <v>97.984919750152756</v>
      </c>
      <c r="I159" s="97">
        <f t="shared" si="74"/>
        <v>18.125</v>
      </c>
      <c r="J159" s="22">
        <f t="shared" ca="1" si="75"/>
        <v>120</v>
      </c>
      <c r="K159" s="21">
        <f t="shared" ca="1" si="82"/>
        <v>151.48799591158883</v>
      </c>
      <c r="L159" s="4">
        <f t="shared" ca="1" si="117"/>
        <v>169.65717484658504</v>
      </c>
      <c r="M159" s="21">
        <f t="shared" ca="1" si="83"/>
        <v>181</v>
      </c>
      <c r="N159" s="22" t="e">
        <f t="shared" ca="1" si="84"/>
        <v>#N/A</v>
      </c>
      <c r="O159" s="21" t="e">
        <f t="shared" ca="1" si="85"/>
        <v>#N/A</v>
      </c>
      <c r="P159" s="97">
        <f t="shared" ca="1" si="76"/>
        <v>19.991848335345978</v>
      </c>
      <c r="Q159" t="e">
        <f t="shared" ca="1" si="119"/>
        <v>#N/A</v>
      </c>
      <c r="R159" s="106" t="e">
        <f t="shared" ca="1" si="120"/>
        <v>#N/A</v>
      </c>
      <c r="S159" s="97">
        <f t="shared" ca="1" si="79"/>
        <v>85.557091369300366</v>
      </c>
      <c r="T159" s="34" t="e">
        <f t="shared" ca="1" si="121"/>
        <v>#N/A</v>
      </c>
      <c r="U159" s="59" t="e">
        <f t="shared" ca="1" si="122"/>
        <v>#N/A</v>
      </c>
      <c r="AB159" s="4"/>
      <c r="AC159" s="4"/>
      <c r="AD159" s="4"/>
      <c r="AE159" s="4"/>
      <c r="AL159" s="97">
        <f t="shared" ca="1" si="86"/>
        <v>15.238247042166895</v>
      </c>
      <c r="AM159" s="91">
        <f t="shared" ca="1" si="87"/>
        <v>-9.8138398235294151</v>
      </c>
      <c r="AN159" s="97">
        <f t="shared" ca="1" si="88"/>
        <v>-15.238247042166895</v>
      </c>
      <c r="AO159" s="91">
        <f t="shared" ca="1" si="89"/>
        <v>-9.8138398235294151</v>
      </c>
      <c r="AP159" s="97" t="e">
        <f t="shared" ca="1" si="90"/>
        <v>#N/A</v>
      </c>
      <c r="AQ159" s="91" t="e">
        <f t="shared" ca="1" si="91"/>
        <v>#N/A</v>
      </c>
      <c r="AR159" s="30" t="e">
        <f t="shared" ca="1" si="92"/>
        <v>#N/A</v>
      </c>
      <c r="AS159" s="91" t="e">
        <f t="shared" ca="1" si="93"/>
        <v>#N/A</v>
      </c>
      <c r="AT159" s="97">
        <f t="shared" ca="1" si="94"/>
        <v>15.696710443592952</v>
      </c>
      <c r="AU159" s="91">
        <f t="shared" ca="1" si="95"/>
        <v>-9.0624999999999964</v>
      </c>
      <c r="AV159" s="97">
        <f t="shared" ca="1" si="96"/>
        <v>3.2541182761985539</v>
      </c>
      <c r="AW159" s="91">
        <f t="shared" ca="1" si="97"/>
        <v>-17.830489035483872</v>
      </c>
      <c r="AX159" s="97" t="e">
        <f t="shared" ca="1" si="98"/>
        <v>#N/A</v>
      </c>
      <c r="AY159" s="91" t="e">
        <f t="shared" ca="1" si="99"/>
        <v>#N/A</v>
      </c>
      <c r="BD159" s="166">
        <v>116</v>
      </c>
      <c r="BE159" s="30">
        <f t="shared" ca="1" si="100"/>
        <v>1.8164070432394726</v>
      </c>
      <c r="BF159" s="30">
        <f t="shared" ca="1" si="101"/>
        <v>2.0871893627717153</v>
      </c>
      <c r="BG159" s="30">
        <f t="shared" ca="1" si="111"/>
        <v>1.7487262228627884</v>
      </c>
      <c r="BH159" s="17" t="b">
        <f t="shared" ca="1" si="102"/>
        <v>0</v>
      </c>
      <c r="BI159" s="30" t="e">
        <f t="shared" ca="1" si="103"/>
        <v>#N/A</v>
      </c>
      <c r="BJ159" s="91" t="e">
        <f t="shared" ca="1" si="104"/>
        <v>#N/A</v>
      </c>
      <c r="BK159" t="b">
        <f t="shared" ca="1" si="105"/>
        <v>0</v>
      </c>
      <c r="BL159" s="30" t="e">
        <f t="shared" ca="1" si="112"/>
        <v>#N/A</v>
      </c>
      <c r="BM159" s="91" t="e">
        <f t="shared" ca="1" si="113"/>
        <v>#N/A</v>
      </c>
      <c r="BN159" s="17" t="b">
        <f t="shared" ca="1" si="106"/>
        <v>1</v>
      </c>
      <c r="BO159" t="b">
        <f t="shared" ca="1" si="107"/>
        <v>0</v>
      </c>
      <c r="BP159" t="b">
        <f t="shared" ca="1" si="108"/>
        <v>1</v>
      </c>
      <c r="BQ159" t="b">
        <f t="shared" ca="1" si="109"/>
        <v>1</v>
      </c>
      <c r="BR159" s="106" t="b">
        <f t="shared" si="110"/>
        <v>0</v>
      </c>
    </row>
    <row r="160" spans="1:70" ht="15" customHeight="1">
      <c r="A160" s="19">
        <f t="shared" si="118"/>
        <v>18.28125</v>
      </c>
      <c r="B160" s="22">
        <f t="shared" ca="1" si="123"/>
        <v>181</v>
      </c>
      <c r="C160" s="4">
        <f t="shared" ca="1" si="123"/>
        <v>181</v>
      </c>
      <c r="D160" s="21">
        <f t="shared" ca="1" si="123"/>
        <v>122.46779221457929</v>
      </c>
      <c r="E160" s="4">
        <f t="shared" ca="1" si="124"/>
        <v>181</v>
      </c>
      <c r="F160" s="4">
        <f t="shared" ca="1" si="124"/>
        <v>150.599172448914</v>
      </c>
      <c r="G160" s="22">
        <f t="shared" ca="1" si="125"/>
        <v>167.25017380298064</v>
      </c>
      <c r="H160" s="4">
        <f t="shared" ca="1" si="125"/>
        <v>97.916233037633404</v>
      </c>
      <c r="I160" s="97">
        <f t="shared" si="74"/>
        <v>18.28125</v>
      </c>
      <c r="J160" s="22">
        <f t="shared" ca="1" si="75"/>
        <v>120</v>
      </c>
      <c r="K160" s="21">
        <f t="shared" ca="1" si="82"/>
        <v>150.599172448914</v>
      </c>
      <c r="L160" s="4">
        <f t="shared" ca="1" si="117"/>
        <v>167.25017380298064</v>
      </c>
      <c r="M160" s="21">
        <f t="shared" ca="1" si="83"/>
        <v>181</v>
      </c>
      <c r="N160" s="22" t="e">
        <f t="shared" ca="1" si="84"/>
        <v>#N/A</v>
      </c>
      <c r="O160" s="21" t="e">
        <f t="shared" ca="1" si="85"/>
        <v>#N/A</v>
      </c>
      <c r="P160" s="97">
        <f t="shared" ca="1" si="76"/>
        <v>20.306677637743874</v>
      </c>
      <c r="Q160" t="e">
        <f t="shared" ca="1" si="119"/>
        <v>#N/A</v>
      </c>
      <c r="R160" s="106" t="e">
        <f t="shared" ca="1" si="120"/>
        <v>#N/A</v>
      </c>
      <c r="S160" s="97">
        <f t="shared" ca="1" si="79"/>
        <v>85.24226206690247</v>
      </c>
      <c r="T160" s="34" t="e">
        <f t="shared" ca="1" si="121"/>
        <v>#N/A</v>
      </c>
      <c r="U160" s="59" t="e">
        <f t="shared" ca="1" si="122"/>
        <v>#N/A</v>
      </c>
      <c r="AB160" s="4"/>
      <c r="AC160" s="4"/>
      <c r="AD160" s="4"/>
      <c r="AE160" s="4"/>
      <c r="AL160" s="97">
        <f t="shared" ca="1" si="86"/>
        <v>15.423768977802029</v>
      </c>
      <c r="AM160" s="91">
        <f t="shared" ca="1" si="87"/>
        <v>-9.8138398235294133</v>
      </c>
      <c r="AN160" s="97">
        <f t="shared" ca="1" si="88"/>
        <v>-15.423768977802029</v>
      </c>
      <c r="AO160" s="91">
        <f t="shared" ca="1" si="89"/>
        <v>-9.8138398235294133</v>
      </c>
      <c r="AP160" s="97" t="e">
        <f t="shared" ca="1" si="90"/>
        <v>#N/A</v>
      </c>
      <c r="AQ160" s="91" t="e">
        <f t="shared" ca="1" si="91"/>
        <v>#N/A</v>
      </c>
      <c r="AR160" s="30" t="e">
        <f t="shared" ca="1" si="92"/>
        <v>#N/A</v>
      </c>
      <c r="AS160" s="91" t="e">
        <f t="shared" ca="1" si="93"/>
        <v>#N/A</v>
      </c>
      <c r="AT160" s="97">
        <f t="shared" ca="1" si="94"/>
        <v>15.832026912934269</v>
      </c>
      <c r="AU160" s="91">
        <f t="shared" ca="1" si="95"/>
        <v>-9.1406249999999964</v>
      </c>
      <c r="AV160" s="97">
        <f t="shared" ca="1" si="96"/>
        <v>4.0345708963890319</v>
      </c>
      <c r="AW160" s="91">
        <f t="shared" ca="1" si="97"/>
        <v>-17.830489035483872</v>
      </c>
      <c r="AX160" s="97" t="e">
        <f t="shared" ca="1" si="98"/>
        <v>#N/A</v>
      </c>
      <c r="AY160" s="91" t="e">
        <f t="shared" ca="1" si="99"/>
        <v>#N/A</v>
      </c>
      <c r="BD160" s="166">
        <v>117</v>
      </c>
      <c r="BE160" s="30">
        <f t="shared" ca="1" si="100"/>
        <v>1.7539143198755436</v>
      </c>
      <c r="BF160" s="30">
        <f t="shared" ca="1" si="101"/>
        <v>2.0567531029706054</v>
      </c>
      <c r="BG160" s="30">
        <f t="shared" ca="1" si="111"/>
        <v>1.7232255727591561</v>
      </c>
      <c r="BH160" s="17" t="b">
        <f t="shared" ca="1" si="102"/>
        <v>0</v>
      </c>
      <c r="BI160" s="30" t="e">
        <f t="shared" ca="1" si="103"/>
        <v>#N/A</v>
      </c>
      <c r="BJ160" s="91" t="e">
        <f t="shared" ca="1" si="104"/>
        <v>#N/A</v>
      </c>
      <c r="BK160" t="b">
        <f t="shared" ca="1" si="105"/>
        <v>0</v>
      </c>
      <c r="BL160" s="30" t="e">
        <f t="shared" ca="1" si="112"/>
        <v>#N/A</v>
      </c>
      <c r="BM160" s="91" t="e">
        <f t="shared" ca="1" si="113"/>
        <v>#N/A</v>
      </c>
      <c r="BN160" s="17" t="b">
        <f t="shared" ca="1" si="106"/>
        <v>1</v>
      </c>
      <c r="BO160" t="b">
        <f t="shared" ca="1" si="107"/>
        <v>0</v>
      </c>
      <c r="BP160" t="b">
        <f t="shared" ca="1" si="108"/>
        <v>1</v>
      </c>
      <c r="BQ160" t="b">
        <f t="shared" ca="1" si="109"/>
        <v>1</v>
      </c>
      <c r="BR160" s="106" t="b">
        <f t="shared" si="110"/>
        <v>0</v>
      </c>
    </row>
    <row r="161" spans="1:70" ht="15" customHeight="1">
      <c r="A161" s="19">
        <f t="shared" si="118"/>
        <v>18.4375</v>
      </c>
      <c r="B161" s="22">
        <f t="shared" ca="1" si="123"/>
        <v>181</v>
      </c>
      <c r="C161" s="4">
        <f t="shared" ca="1" si="123"/>
        <v>181</v>
      </c>
      <c r="D161" s="21">
        <f t="shared" ca="1" si="123"/>
        <v>122.15936829039836</v>
      </c>
      <c r="E161" s="4">
        <f t="shared" ca="1" si="124"/>
        <v>181</v>
      </c>
      <c r="F161" s="4">
        <f t="shared" ca="1" si="124"/>
        <v>149.74864747444371</v>
      </c>
      <c r="G161" s="22">
        <f t="shared" ca="1" si="125"/>
        <v>165.2570752489581</v>
      </c>
      <c r="H161" s="4">
        <f t="shared" ca="1" si="125"/>
        <v>97.848721665667298</v>
      </c>
      <c r="I161" s="97">
        <f t="shared" si="74"/>
        <v>18.4375</v>
      </c>
      <c r="J161" s="22">
        <f t="shared" ca="1" si="75"/>
        <v>120</v>
      </c>
      <c r="K161" s="21">
        <f t="shared" ca="1" si="82"/>
        <v>149.74864747444371</v>
      </c>
      <c r="L161" s="4">
        <f t="shared" ca="1" si="117"/>
        <v>165.2570752489581</v>
      </c>
      <c r="M161" s="21">
        <f t="shared" ca="1" si="83"/>
        <v>181</v>
      </c>
      <c r="N161" s="22" t="e">
        <f t="shared" ca="1" si="84"/>
        <v>#N/A</v>
      </c>
      <c r="O161" s="21" t="e">
        <f t="shared" ca="1" si="85"/>
        <v>#N/A</v>
      </c>
      <c r="P161" s="97">
        <f t="shared" ca="1" si="76"/>
        <v>20.615101561924803</v>
      </c>
      <c r="Q161" t="e">
        <f t="shared" ca="1" si="119"/>
        <v>#N/A</v>
      </c>
      <c r="R161" s="106" t="e">
        <f t="shared" ca="1" si="120"/>
        <v>#N/A</v>
      </c>
      <c r="S161" s="97">
        <f t="shared" ca="1" si="79"/>
        <v>84.933838142721527</v>
      </c>
      <c r="T161" s="34" t="e">
        <f t="shared" ca="1" si="121"/>
        <v>#N/A</v>
      </c>
      <c r="U161" s="59" t="e">
        <f t="shared" ca="1" si="122"/>
        <v>#N/A</v>
      </c>
      <c r="AB161" s="4"/>
      <c r="AC161" s="4"/>
      <c r="AD161" s="4"/>
      <c r="AE161" s="4"/>
      <c r="AL161" s="97">
        <f t="shared" ca="1" si="86"/>
        <v>15.608649979037526</v>
      </c>
      <c r="AM161" s="91">
        <f t="shared" ca="1" si="87"/>
        <v>-9.8138398235294133</v>
      </c>
      <c r="AN161" s="97">
        <f t="shared" ca="1" si="88"/>
        <v>-15.608649979037526</v>
      </c>
      <c r="AO161" s="91">
        <f t="shared" ca="1" si="89"/>
        <v>-9.8138398235294133</v>
      </c>
      <c r="AP161" s="97" t="e">
        <f t="shared" ca="1" si="90"/>
        <v>#N/A</v>
      </c>
      <c r="AQ161" s="91" t="e">
        <f t="shared" ca="1" si="91"/>
        <v>#N/A</v>
      </c>
      <c r="AR161" s="30" t="e">
        <f t="shared" ca="1" si="92"/>
        <v>#N/A</v>
      </c>
      <c r="AS161" s="91" t="e">
        <f t="shared" ca="1" si="93"/>
        <v>#N/A</v>
      </c>
      <c r="AT161" s="97">
        <f t="shared" ca="1" si="94"/>
        <v>15.967343382275589</v>
      </c>
      <c r="AU161" s="91">
        <f t="shared" ca="1" si="95"/>
        <v>-9.2187499999999964</v>
      </c>
      <c r="AV161" s="97">
        <f t="shared" ca="1" si="96"/>
        <v>4.6920216331011853</v>
      </c>
      <c r="AW161" s="91">
        <f t="shared" ca="1" si="97"/>
        <v>-17.830489035483868</v>
      </c>
      <c r="AX161" s="97" t="e">
        <f t="shared" ca="1" si="98"/>
        <v>#N/A</v>
      </c>
      <c r="AY161" s="91" t="e">
        <f t="shared" ca="1" si="99"/>
        <v>#N/A</v>
      </c>
      <c r="BD161" s="166">
        <v>118</v>
      </c>
      <c r="BE161" s="30">
        <f t="shared" ca="1" si="100"/>
        <v>1.6960781050412437</v>
      </c>
      <c r="BF161" s="30">
        <f t="shared" ca="1" si="101"/>
        <v>2.0265863183176132</v>
      </c>
      <c r="BG161" s="30">
        <f t="shared" ca="1" si="111"/>
        <v>1.697950699130973</v>
      </c>
      <c r="BH161" s="17" t="b">
        <f t="shared" ca="1" si="102"/>
        <v>0</v>
      </c>
      <c r="BI161" s="30" t="e">
        <f t="shared" ca="1" si="103"/>
        <v>#N/A</v>
      </c>
      <c r="BJ161" s="91" t="e">
        <f t="shared" ca="1" si="104"/>
        <v>#N/A</v>
      </c>
      <c r="BK161" t="b">
        <f t="shared" ca="1" si="105"/>
        <v>0</v>
      </c>
      <c r="BL161" s="30" t="e">
        <f t="shared" ca="1" si="112"/>
        <v>#N/A</v>
      </c>
      <c r="BM161" s="91" t="e">
        <f t="shared" ca="1" si="113"/>
        <v>#N/A</v>
      </c>
      <c r="BN161" s="17" t="b">
        <f t="shared" ca="1" si="106"/>
        <v>1</v>
      </c>
      <c r="BO161" t="b">
        <f t="shared" ca="1" si="107"/>
        <v>0</v>
      </c>
      <c r="BP161" t="b">
        <f t="shared" ca="1" si="108"/>
        <v>1</v>
      </c>
      <c r="BQ161" t="b">
        <f t="shared" ca="1" si="109"/>
        <v>1</v>
      </c>
      <c r="BR161" s="106" t="b">
        <f t="shared" si="110"/>
        <v>0</v>
      </c>
    </row>
    <row r="162" spans="1:70" ht="15" customHeight="1">
      <c r="A162" s="19">
        <f t="shared" si="118"/>
        <v>18.59375</v>
      </c>
      <c r="B162" s="22">
        <f t="shared" ref="B162:D181" ca="1" si="126">IFERROR(DEGREES(ACOS(3*$C$9*($C$9-$C$17/B$42)/($C$17/B$42*$A162))),IF($C$9-$C$17/B$42&lt;=0,181,-1))</f>
        <v>181</v>
      </c>
      <c r="C162" s="4">
        <f t="shared" ca="1" si="126"/>
        <v>181</v>
      </c>
      <c r="D162" s="21">
        <f t="shared" ca="1" si="126"/>
        <v>121.85714235524895</v>
      </c>
      <c r="E162" s="4">
        <f t="shared" ref="E162:F181" ca="1" si="127">IFERROR(DEGREES(ACOS(3*$C$9*($C$9-$D$17/E$42)/($D$17/E$42*$A162))),IF($C$9-$D$17/E$42&lt;=0,181,-1))</f>
        <v>181</v>
      </c>
      <c r="F162" s="4">
        <f t="shared" ca="1" si="127"/>
        <v>148.93301626651746</v>
      </c>
      <c r="G162" s="22">
        <f t="shared" ref="G162:H181" ca="1" si="128">IFERROR(DEGREES(ACOS(3*$C$9*($C$9-$E$17/G$42)/($E$17/G$42*$A162))),IF($C$9-$E$17/G$42&lt;=0,181,-1))</f>
        <v>163.52643492578389</v>
      </c>
      <c r="H162" s="4">
        <f t="shared" ca="1" si="128"/>
        <v>97.782355628213381</v>
      </c>
      <c r="I162" s="97">
        <f t="shared" si="74"/>
        <v>18.59375</v>
      </c>
      <c r="J162" s="22">
        <f t="shared" ca="1" si="75"/>
        <v>120</v>
      </c>
      <c r="K162" s="21">
        <f t="shared" ca="1" si="82"/>
        <v>148.93301626651746</v>
      </c>
      <c r="L162" s="4">
        <f t="shared" ca="1" si="117"/>
        <v>163.52643492578389</v>
      </c>
      <c r="M162" s="21">
        <f t="shared" ca="1" si="83"/>
        <v>181</v>
      </c>
      <c r="N162" s="22" t="e">
        <f t="shared" ca="1" si="84"/>
        <v>#N/A</v>
      </c>
      <c r="O162" s="21" t="e">
        <f t="shared" ca="1" si="85"/>
        <v>#N/A</v>
      </c>
      <c r="P162" s="97">
        <f t="shared" ca="1" si="76"/>
        <v>20.917327497074211</v>
      </c>
      <c r="Q162" t="e">
        <f t="shared" ca="1" si="119"/>
        <v>#N/A</v>
      </c>
      <c r="R162" s="106" t="e">
        <f t="shared" ca="1" si="120"/>
        <v>#N/A</v>
      </c>
      <c r="S162" s="97">
        <f t="shared" ca="1" si="79"/>
        <v>84.631612207572118</v>
      </c>
      <c r="T162" s="34" t="e">
        <f t="shared" ca="1" si="121"/>
        <v>#N/A</v>
      </c>
      <c r="U162" s="59" t="e">
        <f t="shared" ca="1" si="122"/>
        <v>#N/A</v>
      </c>
      <c r="AB162" s="4"/>
      <c r="AC162" s="4"/>
      <c r="AD162" s="4"/>
      <c r="AE162" s="4"/>
      <c r="AL162" s="97">
        <f t="shared" ca="1" si="86"/>
        <v>15.792912555339759</v>
      </c>
      <c r="AM162" s="91">
        <f t="shared" ca="1" si="87"/>
        <v>-9.8138398235294133</v>
      </c>
      <c r="AN162" s="97">
        <f t="shared" ca="1" si="88"/>
        <v>-15.792912555339759</v>
      </c>
      <c r="AO162" s="91">
        <f t="shared" ca="1" si="89"/>
        <v>-9.8138398235294133</v>
      </c>
      <c r="AP162" s="97" t="e">
        <f t="shared" ca="1" si="90"/>
        <v>#N/A</v>
      </c>
      <c r="AQ162" s="91" t="e">
        <f t="shared" ca="1" si="91"/>
        <v>#N/A</v>
      </c>
      <c r="AR162" s="30" t="e">
        <f t="shared" ca="1" si="92"/>
        <v>#N/A</v>
      </c>
      <c r="AS162" s="91" t="e">
        <f t="shared" ca="1" si="93"/>
        <v>#N/A</v>
      </c>
      <c r="AT162" s="97">
        <f t="shared" ca="1" si="94"/>
        <v>16.102659851616906</v>
      </c>
      <c r="AU162" s="91">
        <f t="shared" ca="1" si="95"/>
        <v>-9.2968749999999964</v>
      </c>
      <c r="AV162" s="97">
        <f t="shared" ca="1" si="96"/>
        <v>5.2726843085841546</v>
      </c>
      <c r="AW162" s="91">
        <f t="shared" ca="1" si="97"/>
        <v>-17.830489035483868</v>
      </c>
      <c r="AX162" s="97" t="e">
        <f t="shared" ca="1" si="98"/>
        <v>#N/A</v>
      </c>
      <c r="AY162" s="91" t="e">
        <f t="shared" ca="1" si="99"/>
        <v>#N/A</v>
      </c>
      <c r="BD162" s="166">
        <v>119</v>
      </c>
      <c r="BE162" s="30">
        <f t="shared" ca="1" si="100"/>
        <v>1.6424188079767406</v>
      </c>
      <c r="BF162" s="30">
        <f t="shared" ca="1" si="101"/>
        <v>1.9966981979075762</v>
      </c>
      <c r="BG162" s="30">
        <f t="shared" ca="1" si="111"/>
        <v>1.6729093009495908</v>
      </c>
      <c r="BH162" s="17" t="b">
        <f t="shared" ca="1" si="102"/>
        <v>0</v>
      </c>
      <c r="BI162" s="30" t="e">
        <f t="shared" ca="1" si="103"/>
        <v>#N/A</v>
      </c>
      <c r="BJ162" s="91" t="e">
        <f t="shared" ca="1" si="104"/>
        <v>#N/A</v>
      </c>
      <c r="BK162" t="b">
        <f t="shared" ca="1" si="105"/>
        <v>0</v>
      </c>
      <c r="BL162" s="30" t="e">
        <f t="shared" ca="1" si="112"/>
        <v>#N/A</v>
      </c>
      <c r="BM162" s="91" t="e">
        <f t="shared" ca="1" si="113"/>
        <v>#N/A</v>
      </c>
      <c r="BN162" s="17" t="b">
        <f t="shared" ca="1" si="106"/>
        <v>1</v>
      </c>
      <c r="BO162" t="b">
        <f t="shared" ca="1" si="107"/>
        <v>0</v>
      </c>
      <c r="BP162" t="b">
        <f t="shared" ca="1" si="108"/>
        <v>1</v>
      </c>
      <c r="BQ162" t="b">
        <f t="shared" ca="1" si="109"/>
        <v>1</v>
      </c>
      <c r="BR162" s="106" t="b">
        <f t="shared" si="110"/>
        <v>0</v>
      </c>
    </row>
    <row r="163" spans="1:70" ht="15" customHeight="1">
      <c r="A163" s="19">
        <f t="shared" si="118"/>
        <v>18.75</v>
      </c>
      <c r="B163" s="22">
        <f t="shared" ca="1" si="126"/>
        <v>181</v>
      </c>
      <c r="C163" s="4">
        <f t="shared" ca="1" si="126"/>
        <v>181</v>
      </c>
      <c r="D163" s="21">
        <f t="shared" ca="1" si="126"/>
        <v>121.56091649185215</v>
      </c>
      <c r="E163" s="4">
        <f t="shared" ca="1" si="127"/>
        <v>181</v>
      </c>
      <c r="F163" s="4">
        <f t="shared" ca="1" si="127"/>
        <v>148.14935276768415</v>
      </c>
      <c r="G163" s="22">
        <f t="shared" ca="1" si="128"/>
        <v>161.98200489272372</v>
      </c>
      <c r="H163" s="4">
        <f t="shared" ca="1" si="128"/>
        <v>97.71710593514608</v>
      </c>
      <c r="I163" s="97">
        <f t="shared" si="74"/>
        <v>18.75</v>
      </c>
      <c r="J163" s="22">
        <f t="shared" ca="1" si="75"/>
        <v>120</v>
      </c>
      <c r="K163" s="21">
        <f t="shared" ca="1" si="82"/>
        <v>148.14935276768415</v>
      </c>
      <c r="L163" s="4">
        <f t="shared" ca="1" si="117"/>
        <v>161.98200489272372</v>
      </c>
      <c r="M163" s="21">
        <f t="shared" ca="1" si="83"/>
        <v>181</v>
      </c>
      <c r="N163" s="22" t="e">
        <f t="shared" ca="1" si="84"/>
        <v>#N/A</v>
      </c>
      <c r="O163" s="21" t="e">
        <f t="shared" ca="1" si="85"/>
        <v>#N/A</v>
      </c>
      <c r="P163" s="97">
        <f t="shared" ca="1" si="76"/>
        <v>21.21355336047101</v>
      </c>
      <c r="Q163" t="e">
        <f t="shared" ca="1" si="119"/>
        <v>#N/A</v>
      </c>
      <c r="R163" s="106" t="e">
        <f t="shared" ca="1" si="120"/>
        <v>#N/A</v>
      </c>
      <c r="S163" s="97">
        <f t="shared" ca="1" si="79"/>
        <v>84.335386344175333</v>
      </c>
      <c r="T163" s="34" t="e">
        <f t="shared" ca="1" si="121"/>
        <v>#N/A</v>
      </c>
      <c r="U163" s="59" t="e">
        <f t="shared" ca="1" si="122"/>
        <v>#N/A</v>
      </c>
      <c r="AB163" s="4"/>
      <c r="AC163" s="4"/>
      <c r="AD163" s="4"/>
      <c r="AE163" s="4"/>
      <c r="AL163" s="97">
        <f t="shared" ca="1" si="86"/>
        <v>15.976578104153223</v>
      </c>
      <c r="AM163" s="91">
        <f t="shared" ca="1" si="87"/>
        <v>-9.8138398235294133</v>
      </c>
      <c r="AN163" s="97">
        <f t="shared" ca="1" si="88"/>
        <v>-15.976578104153223</v>
      </c>
      <c r="AO163" s="91">
        <f t="shared" ca="1" si="89"/>
        <v>-9.8138398235294133</v>
      </c>
      <c r="AP163" s="97" t="e">
        <f t="shared" ca="1" si="90"/>
        <v>#N/A</v>
      </c>
      <c r="AQ163" s="91" t="e">
        <f t="shared" ca="1" si="91"/>
        <v>#N/A</v>
      </c>
      <c r="AR163" s="30" t="e">
        <f t="shared" ca="1" si="92"/>
        <v>#N/A</v>
      </c>
      <c r="AS163" s="91" t="e">
        <f t="shared" ca="1" si="93"/>
        <v>#N/A</v>
      </c>
      <c r="AT163" s="97">
        <f t="shared" ca="1" si="94"/>
        <v>16.237976320958225</v>
      </c>
      <c r="AU163" s="91">
        <f t="shared" ca="1" si="95"/>
        <v>-9.3749999999999964</v>
      </c>
      <c r="AV163" s="97">
        <f t="shared" ca="1" si="96"/>
        <v>5.7996690212019537</v>
      </c>
      <c r="AW163" s="91">
        <f t="shared" ca="1" si="97"/>
        <v>-17.830489035483865</v>
      </c>
      <c r="AX163" s="97" t="e">
        <f t="shared" ca="1" si="98"/>
        <v>#N/A</v>
      </c>
      <c r="AY163" s="91" t="e">
        <f t="shared" ca="1" si="99"/>
        <v>#N/A</v>
      </c>
      <c r="BD163" s="166">
        <v>120</v>
      </c>
      <c r="BE163" s="30">
        <f t="shared" ca="1" si="100"/>
        <v>1.5925208771612911</v>
      </c>
      <c r="BF163" s="30">
        <f t="shared" ca="1" si="101"/>
        <v>1.9670978459515045</v>
      </c>
      <c r="BG163" s="30">
        <f t="shared" ca="1" si="111"/>
        <v>1.6481090060674768</v>
      </c>
      <c r="BH163" s="17" t="b">
        <f t="shared" ca="1" si="102"/>
        <v>1</v>
      </c>
      <c r="BI163" s="30">
        <f t="shared" ca="1" si="103"/>
        <v>21.650635094610969</v>
      </c>
      <c r="BJ163" s="91">
        <f t="shared" ca="1" si="104"/>
        <v>-12.499999999999995</v>
      </c>
      <c r="BK163" t="b">
        <f t="shared" ca="1" si="105"/>
        <v>0</v>
      </c>
      <c r="BL163" s="30" t="e">
        <f t="shared" ca="1" si="112"/>
        <v>#N/A</v>
      </c>
      <c r="BM163" s="91" t="e">
        <f t="shared" ca="1" si="113"/>
        <v>#N/A</v>
      </c>
      <c r="BN163" s="17" t="b">
        <f t="shared" ca="1" si="106"/>
        <v>1</v>
      </c>
      <c r="BO163" t="b">
        <f t="shared" ca="1" si="107"/>
        <v>0</v>
      </c>
      <c r="BP163" t="b">
        <f t="shared" ca="1" si="108"/>
        <v>1</v>
      </c>
      <c r="BQ163" t="b">
        <f t="shared" ca="1" si="109"/>
        <v>1</v>
      </c>
      <c r="BR163" s="106" t="b">
        <f t="shared" si="110"/>
        <v>1</v>
      </c>
    </row>
    <row r="164" spans="1:70" ht="15" customHeight="1">
      <c r="A164" s="19">
        <f t="shared" si="118"/>
        <v>18.90625</v>
      </c>
      <c r="B164" s="22">
        <f t="shared" ca="1" si="126"/>
        <v>181</v>
      </c>
      <c r="C164" s="4">
        <f t="shared" ca="1" si="126"/>
        <v>181</v>
      </c>
      <c r="D164" s="21">
        <f t="shared" ca="1" si="126"/>
        <v>121.27050168662834</v>
      </c>
      <c r="E164" s="4">
        <f t="shared" ca="1" si="127"/>
        <v>181</v>
      </c>
      <c r="F164" s="4">
        <f t="shared" ca="1" si="127"/>
        <v>147.3951192306601</v>
      </c>
      <c r="G164" s="22">
        <f t="shared" ca="1" si="128"/>
        <v>160.57889580550466</v>
      </c>
      <c r="H164" s="4">
        <f t="shared" ca="1" si="128"/>
        <v>97.65294456949087</v>
      </c>
      <c r="I164" s="97">
        <f t="shared" si="74"/>
        <v>18.90625</v>
      </c>
      <c r="J164" s="22">
        <f t="shared" ca="1" si="75"/>
        <v>120</v>
      </c>
      <c r="K164" s="21">
        <f t="shared" ca="1" si="82"/>
        <v>147.3951192306601</v>
      </c>
      <c r="L164" s="4">
        <f t="shared" ca="1" si="117"/>
        <v>160.57889580550466</v>
      </c>
      <c r="M164" s="21">
        <f t="shared" ca="1" si="83"/>
        <v>181</v>
      </c>
      <c r="N164" s="22" t="e">
        <f t="shared" ca="1" si="84"/>
        <v>#N/A</v>
      </c>
      <c r="O164" s="21" t="e">
        <f t="shared" ca="1" si="85"/>
        <v>#N/A</v>
      </c>
      <c r="P164" s="97">
        <f t="shared" ca="1" si="76"/>
        <v>21.503968165694829</v>
      </c>
      <c r="Q164" t="e">
        <f t="shared" ca="1" si="119"/>
        <v>#N/A</v>
      </c>
      <c r="R164" s="106" t="e">
        <f t="shared" ca="1" si="120"/>
        <v>#N/A</v>
      </c>
      <c r="S164" s="97">
        <f t="shared" ca="1" si="79"/>
        <v>84.044971538951501</v>
      </c>
      <c r="T164" s="34" t="e">
        <f t="shared" ca="1" si="121"/>
        <v>#N/A</v>
      </c>
      <c r="U164" s="59" t="e">
        <f t="shared" ca="1" si="122"/>
        <v>#N/A</v>
      </c>
      <c r="AB164" s="4"/>
      <c r="AC164" s="4"/>
      <c r="AD164" s="4"/>
      <c r="AE164" s="4"/>
      <c r="AL164" s="97">
        <f t="shared" ca="1" si="86"/>
        <v>16.159666982354807</v>
      </c>
      <c r="AM164" s="91">
        <f t="shared" ca="1" si="87"/>
        <v>-9.8138398235294169</v>
      </c>
      <c r="AN164" s="97">
        <f t="shared" ca="1" si="88"/>
        <v>-16.159666982354807</v>
      </c>
      <c r="AO164" s="91">
        <f t="shared" ca="1" si="89"/>
        <v>-9.8138398235294169</v>
      </c>
      <c r="AP164" s="97" t="e">
        <f t="shared" ca="1" si="90"/>
        <v>#N/A</v>
      </c>
      <c r="AQ164" s="91" t="e">
        <f t="shared" ca="1" si="91"/>
        <v>#N/A</v>
      </c>
      <c r="AR164" s="30" t="e">
        <f t="shared" ca="1" si="92"/>
        <v>#N/A</v>
      </c>
      <c r="AS164" s="91" t="e">
        <f t="shared" ca="1" si="93"/>
        <v>#N/A</v>
      </c>
      <c r="AT164" s="97">
        <f t="shared" ca="1" si="94"/>
        <v>16.373292790299544</v>
      </c>
      <c r="AU164" s="91">
        <f t="shared" ca="1" si="95"/>
        <v>-9.4531249999999964</v>
      </c>
      <c r="AV164" s="97">
        <f t="shared" ca="1" si="96"/>
        <v>6.2864894669433458</v>
      </c>
      <c r="AW164" s="91">
        <f t="shared" ca="1" si="97"/>
        <v>-17.830489035483865</v>
      </c>
      <c r="AX164" s="97" t="e">
        <f t="shared" ca="1" si="98"/>
        <v>#N/A</v>
      </c>
      <c r="AY164" s="91" t="e">
        <f t="shared" ca="1" si="99"/>
        <v>#N/A</v>
      </c>
      <c r="BD164" s="166">
        <v>121</v>
      </c>
      <c r="BE164" s="30">
        <f t="shared" ca="1" si="100"/>
        <v>1.5460224736194568</v>
      </c>
      <c r="BF164" s="30">
        <f t="shared" ca="1" si="101"/>
        <v>1.9377942790033473</v>
      </c>
      <c r="BG164" s="30">
        <f t="shared" ca="1" si="111"/>
        <v>1.6235573688946963</v>
      </c>
      <c r="BH164" s="17" t="b">
        <f t="shared" ca="1" si="102"/>
        <v>1</v>
      </c>
      <c r="BI164" s="30">
        <f t="shared" ca="1" si="103"/>
        <v>21.429182517552807</v>
      </c>
      <c r="BJ164" s="91">
        <f t="shared" ca="1" si="104"/>
        <v>-12.875951872751356</v>
      </c>
      <c r="BK164" t="b">
        <f t="shared" ca="1" si="105"/>
        <v>0</v>
      </c>
      <c r="BL164" s="30" t="e">
        <f t="shared" ca="1" si="112"/>
        <v>#N/A</v>
      </c>
      <c r="BM164" s="91" t="e">
        <f t="shared" ca="1" si="113"/>
        <v>#N/A</v>
      </c>
      <c r="BN164" s="17" t="b">
        <f t="shared" ca="1" si="106"/>
        <v>1</v>
      </c>
      <c r="BO164" t="b">
        <f t="shared" ca="1" si="107"/>
        <v>0</v>
      </c>
      <c r="BP164" t="b">
        <f t="shared" ca="1" si="108"/>
        <v>1</v>
      </c>
      <c r="BQ164" t="b">
        <f t="shared" ca="1" si="109"/>
        <v>1</v>
      </c>
      <c r="BR164" s="106" t="b">
        <f t="shared" si="110"/>
        <v>1</v>
      </c>
    </row>
    <row r="165" spans="1:70" ht="15" customHeight="1">
      <c r="A165" s="19">
        <f t="shared" si="118"/>
        <v>19.0625</v>
      </c>
      <c r="B165" s="22">
        <f t="shared" ca="1" si="126"/>
        <v>181</v>
      </c>
      <c r="C165" s="4">
        <f t="shared" ca="1" si="126"/>
        <v>181</v>
      </c>
      <c r="D165" s="21">
        <f t="shared" ca="1" si="126"/>
        <v>120.98571730407085</v>
      </c>
      <c r="E165" s="4">
        <f t="shared" ca="1" si="127"/>
        <v>181</v>
      </c>
      <c r="F165" s="4">
        <f t="shared" ca="1" si="127"/>
        <v>146.66809680046072</v>
      </c>
      <c r="G165" s="22">
        <f t="shared" ca="1" si="128"/>
        <v>159.28798993958759</v>
      </c>
      <c r="H165" s="4">
        <f t="shared" ca="1" si="128"/>
        <v>97.589844446808442</v>
      </c>
      <c r="I165" s="97">
        <f t="shared" si="74"/>
        <v>19.0625</v>
      </c>
      <c r="J165" s="22">
        <f t="shared" ca="1" si="75"/>
        <v>120</v>
      </c>
      <c r="K165" s="21">
        <f t="shared" ca="1" si="82"/>
        <v>146.66809680046072</v>
      </c>
      <c r="L165" s="4">
        <f t="shared" ca="1" si="117"/>
        <v>159.28798993958759</v>
      </c>
      <c r="M165" s="21">
        <f t="shared" ca="1" si="83"/>
        <v>181</v>
      </c>
      <c r="N165" s="22" t="e">
        <f t="shared" ca="1" si="84"/>
        <v>#N/A</v>
      </c>
      <c r="O165" s="21" t="e">
        <f t="shared" ca="1" si="85"/>
        <v>#N/A</v>
      </c>
      <c r="P165" s="97">
        <f t="shared" ca="1" si="76"/>
        <v>21.788752548252319</v>
      </c>
      <c r="Q165" t="e">
        <f t="shared" ca="1" si="119"/>
        <v>#N/A</v>
      </c>
      <c r="R165" s="106" t="e">
        <f t="shared" ca="1" si="120"/>
        <v>#N/A</v>
      </c>
      <c r="S165" s="97">
        <f t="shared" ca="1" si="79"/>
        <v>83.760187156394011</v>
      </c>
      <c r="T165" s="34" t="e">
        <f t="shared" ca="1" si="121"/>
        <v>#N/A</v>
      </c>
      <c r="U165" s="59" t="e">
        <f t="shared" ca="1" si="122"/>
        <v>#N/A</v>
      </c>
      <c r="AB165" s="4"/>
      <c r="AC165" s="4"/>
      <c r="AD165" s="4"/>
      <c r="AE165" s="4"/>
      <c r="AL165" s="97">
        <f t="shared" ca="1" si="86"/>
        <v>16.342198572043731</v>
      </c>
      <c r="AM165" s="91">
        <f t="shared" ca="1" si="87"/>
        <v>-9.8138398235294133</v>
      </c>
      <c r="AN165" s="97">
        <f t="shared" ca="1" si="88"/>
        <v>-16.342198572043731</v>
      </c>
      <c r="AO165" s="91">
        <f t="shared" ca="1" si="89"/>
        <v>-9.8138398235294133</v>
      </c>
      <c r="AP165" s="97" t="e">
        <f t="shared" ca="1" si="90"/>
        <v>#N/A</v>
      </c>
      <c r="AQ165" s="91" t="e">
        <f t="shared" ca="1" si="91"/>
        <v>#N/A</v>
      </c>
      <c r="AR165" s="30" t="e">
        <f t="shared" ca="1" si="92"/>
        <v>#N/A</v>
      </c>
      <c r="AS165" s="91" t="e">
        <f t="shared" ca="1" si="93"/>
        <v>#N/A</v>
      </c>
      <c r="AT165" s="97">
        <f t="shared" ca="1" si="94"/>
        <v>16.508609259640863</v>
      </c>
      <c r="AU165" s="91">
        <f t="shared" ca="1" si="95"/>
        <v>-9.5312499999999964</v>
      </c>
      <c r="AV165" s="97">
        <f t="shared" ca="1" si="96"/>
        <v>6.7418518973268302</v>
      </c>
      <c r="AW165" s="91">
        <f t="shared" ca="1" si="97"/>
        <v>-17.830489035483872</v>
      </c>
      <c r="AX165" s="97" t="e">
        <f t="shared" ca="1" si="98"/>
        <v>#N/A</v>
      </c>
      <c r="AY165" s="91" t="e">
        <f t="shared" ca="1" si="99"/>
        <v>#N/A</v>
      </c>
      <c r="BD165" s="166">
        <v>122</v>
      </c>
      <c r="BE165" s="30">
        <f t="shared" ca="1" si="100"/>
        <v>1.5026070805952623</v>
      </c>
      <c r="BF165" s="30">
        <f t="shared" ca="1" si="101"/>
        <v>1.9087964232134693</v>
      </c>
      <c r="BG165" s="30">
        <f t="shared" ca="1" si="111"/>
        <v>1.5992618680977715</v>
      </c>
      <c r="BH165" s="17" t="b">
        <f t="shared" ca="1" si="102"/>
        <v>1</v>
      </c>
      <c r="BI165" s="30">
        <f t="shared" ca="1" si="103"/>
        <v>21.201202403910653</v>
      </c>
      <c r="BJ165" s="91">
        <f t="shared" ca="1" si="104"/>
        <v>-13.24798160583012</v>
      </c>
      <c r="BK165" t="b">
        <f t="shared" ca="1" si="105"/>
        <v>0</v>
      </c>
      <c r="BL165" s="30" t="e">
        <f t="shared" ca="1" si="112"/>
        <v>#N/A</v>
      </c>
      <c r="BM165" s="91" t="e">
        <f t="shared" ca="1" si="113"/>
        <v>#N/A</v>
      </c>
      <c r="BN165" s="17" t="b">
        <f t="shared" ca="1" si="106"/>
        <v>1</v>
      </c>
      <c r="BO165" t="b">
        <f t="shared" ca="1" si="107"/>
        <v>0</v>
      </c>
      <c r="BP165" t="b">
        <f t="shared" ca="1" si="108"/>
        <v>1</v>
      </c>
      <c r="BQ165" t="b">
        <f t="shared" ca="1" si="109"/>
        <v>1</v>
      </c>
      <c r="BR165" s="106" t="b">
        <f t="shared" si="110"/>
        <v>1</v>
      </c>
    </row>
    <row r="166" spans="1:70" ht="15" customHeight="1">
      <c r="A166" s="19">
        <f t="shared" si="118"/>
        <v>19.21875</v>
      </c>
      <c r="B166" s="22">
        <f t="shared" ca="1" si="126"/>
        <v>181</v>
      </c>
      <c r="C166" s="4">
        <f t="shared" ca="1" si="126"/>
        <v>181</v>
      </c>
      <c r="D166" s="21">
        <f t="shared" ca="1" si="126"/>
        <v>120.70639059986362</v>
      </c>
      <c r="E166" s="4">
        <f t="shared" ca="1" si="127"/>
        <v>181</v>
      </c>
      <c r="F166" s="4">
        <f t="shared" ca="1" si="127"/>
        <v>145.96633137745033</v>
      </c>
      <c r="G166" s="22">
        <f t="shared" ca="1" si="128"/>
        <v>158.08910054735026</v>
      </c>
      <c r="H166" s="4">
        <f t="shared" ca="1" si="128"/>
        <v>97.527779376602226</v>
      </c>
      <c r="I166" s="97">
        <f t="shared" si="74"/>
        <v>19.21875</v>
      </c>
      <c r="J166" s="22">
        <f t="shared" ca="1" si="75"/>
        <v>120</v>
      </c>
      <c r="K166" s="21">
        <f t="shared" ca="1" si="82"/>
        <v>145.96633137745033</v>
      </c>
      <c r="L166" s="4">
        <f t="shared" ca="1" si="117"/>
        <v>158.08910054735026</v>
      </c>
      <c r="M166" s="21">
        <f t="shared" ca="1" si="83"/>
        <v>181</v>
      </c>
      <c r="N166" s="22" t="e">
        <f t="shared" ca="1" si="84"/>
        <v>#N/A</v>
      </c>
      <c r="O166" s="21" t="e">
        <f t="shared" ca="1" si="85"/>
        <v>#N/A</v>
      </c>
      <c r="P166" s="97">
        <f t="shared" ca="1" si="76"/>
        <v>22.06807925245954</v>
      </c>
      <c r="Q166" t="e">
        <f t="shared" ca="1" si="119"/>
        <v>#N/A</v>
      </c>
      <c r="R166" s="106" t="e">
        <f t="shared" ca="1" si="120"/>
        <v>#N/A</v>
      </c>
      <c r="S166" s="97">
        <f t="shared" ca="1" si="79"/>
        <v>83.480860452186789</v>
      </c>
      <c r="T166" s="34" t="e">
        <f t="shared" ca="1" si="121"/>
        <v>#N/A</v>
      </c>
      <c r="U166" s="59" t="e">
        <f t="shared" ca="1" si="122"/>
        <v>#N/A</v>
      </c>
      <c r="AB166" s="4"/>
      <c r="AC166" s="4"/>
      <c r="AD166" s="4"/>
      <c r="AE166" s="4"/>
      <c r="AL166" s="97">
        <f t="shared" ca="1" si="86"/>
        <v>16.524191341200581</v>
      </c>
      <c r="AM166" s="91">
        <f t="shared" ca="1" si="87"/>
        <v>-9.8138398235294098</v>
      </c>
      <c r="AN166" s="97">
        <f t="shared" ca="1" si="88"/>
        <v>-16.524191341200581</v>
      </c>
      <c r="AO166" s="91">
        <f t="shared" ca="1" si="89"/>
        <v>-9.8138398235294098</v>
      </c>
      <c r="AP166" s="97" t="e">
        <f t="shared" ca="1" si="90"/>
        <v>#N/A</v>
      </c>
      <c r="AQ166" s="91" t="e">
        <f t="shared" ca="1" si="91"/>
        <v>#N/A</v>
      </c>
      <c r="AR166" s="30" t="e">
        <f t="shared" ca="1" si="92"/>
        <v>#N/A</v>
      </c>
      <c r="AS166" s="91" t="e">
        <f t="shared" ca="1" si="93"/>
        <v>#N/A</v>
      </c>
      <c r="AT166" s="97">
        <f t="shared" ca="1" si="94"/>
        <v>16.643925728982182</v>
      </c>
      <c r="AU166" s="91">
        <f t="shared" ca="1" si="95"/>
        <v>-9.6093749999999964</v>
      </c>
      <c r="AV166" s="97">
        <f t="shared" ca="1" si="96"/>
        <v>7.17175099386401</v>
      </c>
      <c r="AW166" s="91">
        <f t="shared" ca="1" si="97"/>
        <v>-17.830489035483872</v>
      </c>
      <c r="AX166" s="97" t="e">
        <f t="shared" ca="1" si="98"/>
        <v>#N/A</v>
      </c>
      <c r="AY166" s="91" t="e">
        <f t="shared" ca="1" si="99"/>
        <v>#N/A</v>
      </c>
      <c r="BD166" s="166">
        <v>123</v>
      </c>
      <c r="BE166" s="30">
        <f t="shared" ca="1" si="100"/>
        <v>1.4619966388539809</v>
      </c>
      <c r="BF166" s="30">
        <f t="shared" ca="1" si="101"/>
        <v>1.8801131116096514</v>
      </c>
      <c r="BG166" s="30">
        <f t="shared" ca="1" si="111"/>
        <v>1.5752299043215998</v>
      </c>
      <c r="BH166" s="17" t="b">
        <f t="shared" ca="1" si="102"/>
        <v>1</v>
      </c>
      <c r="BI166" s="30">
        <f t="shared" ca="1" si="103"/>
        <v>20.966764198635598</v>
      </c>
      <c r="BJ166" s="91">
        <f t="shared" ca="1" si="104"/>
        <v>-13.615975875375677</v>
      </c>
      <c r="BK166" t="b">
        <f t="shared" ca="1" si="105"/>
        <v>0</v>
      </c>
      <c r="BL166" s="30" t="e">
        <f t="shared" ca="1" si="112"/>
        <v>#N/A</v>
      </c>
      <c r="BM166" s="91" t="e">
        <f t="shared" ca="1" si="113"/>
        <v>#N/A</v>
      </c>
      <c r="BN166" s="17" t="b">
        <f t="shared" ca="1" si="106"/>
        <v>1</v>
      </c>
      <c r="BO166" t="b">
        <f t="shared" ca="1" si="107"/>
        <v>0</v>
      </c>
      <c r="BP166" t="b">
        <f t="shared" ca="1" si="108"/>
        <v>1</v>
      </c>
      <c r="BQ166" t="b">
        <f t="shared" ca="1" si="109"/>
        <v>1</v>
      </c>
      <c r="BR166" s="106" t="b">
        <f t="shared" si="110"/>
        <v>1</v>
      </c>
    </row>
    <row r="167" spans="1:70" ht="15" customHeight="1">
      <c r="A167" s="19">
        <f t="shared" si="118"/>
        <v>19.375</v>
      </c>
      <c r="B167" s="22">
        <f t="shared" ca="1" si="126"/>
        <v>181</v>
      </c>
      <c r="C167" s="4">
        <f t="shared" ca="1" si="126"/>
        <v>181</v>
      </c>
      <c r="D167" s="21">
        <f t="shared" ca="1" si="126"/>
        <v>120.43235626930893</v>
      </c>
      <c r="E167" s="4">
        <f t="shared" ca="1" si="127"/>
        <v>181</v>
      </c>
      <c r="F167" s="4">
        <f t="shared" ca="1" si="127"/>
        <v>145.28809082953549</v>
      </c>
      <c r="G167" s="22">
        <f t="shared" ca="1" si="128"/>
        <v>156.96753439658175</v>
      </c>
      <c r="H167" s="4">
        <f t="shared" ca="1" si="128"/>
        <v>97.466724025632217</v>
      </c>
      <c r="I167" s="97">
        <f t="shared" si="74"/>
        <v>19.375</v>
      </c>
      <c r="J167" s="22">
        <f t="shared" ca="1" si="75"/>
        <v>120</v>
      </c>
      <c r="K167" s="21">
        <f t="shared" ca="1" si="82"/>
        <v>145.28809082953549</v>
      </c>
      <c r="L167" s="4">
        <f t="shared" ca="1" si="117"/>
        <v>156.96753439658175</v>
      </c>
      <c r="M167" s="21">
        <f t="shared" ca="1" si="83"/>
        <v>181</v>
      </c>
      <c r="N167" s="22" t="e">
        <f t="shared" ca="1" si="84"/>
        <v>#N/A</v>
      </c>
      <c r="O167" s="21" t="e">
        <f t="shared" ca="1" si="85"/>
        <v>#N/A</v>
      </c>
      <c r="P167" s="97">
        <f t="shared" ca="1" si="76"/>
        <v>22.342113583014239</v>
      </c>
      <c r="Q167" t="e">
        <f t="shared" ca="1" si="119"/>
        <v>#N/A</v>
      </c>
      <c r="R167" s="106" t="e">
        <f t="shared" ca="1" si="120"/>
        <v>#N/A</v>
      </c>
      <c r="S167" s="97">
        <f t="shared" ca="1" si="79"/>
        <v>83.206826121632105</v>
      </c>
      <c r="T167" s="34" t="e">
        <f t="shared" ca="1" si="121"/>
        <v>#N/A</v>
      </c>
      <c r="U167" s="59" t="e">
        <f t="shared" ca="1" si="122"/>
        <v>#N/A</v>
      </c>
      <c r="AB167" s="4"/>
      <c r="AC167" s="4"/>
      <c r="AD167" s="4"/>
      <c r="AE167" s="4"/>
      <c r="AL167" s="97">
        <f t="shared" ca="1" si="86"/>
        <v>16.705662899690878</v>
      </c>
      <c r="AM167" s="91">
        <f t="shared" ca="1" si="87"/>
        <v>-9.813839823529408</v>
      </c>
      <c r="AN167" s="97">
        <f t="shared" ca="1" si="88"/>
        <v>-16.705662899690878</v>
      </c>
      <c r="AO167" s="91">
        <f t="shared" ca="1" si="89"/>
        <v>-9.813839823529408</v>
      </c>
      <c r="AP167" s="97" t="e">
        <f t="shared" ca="1" si="90"/>
        <v>#N/A</v>
      </c>
      <c r="AQ167" s="91" t="e">
        <f t="shared" ca="1" si="91"/>
        <v>#N/A</v>
      </c>
      <c r="AR167" s="30" t="e">
        <f t="shared" ca="1" si="92"/>
        <v>#N/A</v>
      </c>
      <c r="AS167" s="91" t="e">
        <f t="shared" ca="1" si="93"/>
        <v>#N/A</v>
      </c>
      <c r="AT167" s="97">
        <f t="shared" ca="1" si="94"/>
        <v>16.779242198323502</v>
      </c>
      <c r="AU167" s="91">
        <f t="shared" ca="1" si="95"/>
        <v>-9.6874999999999964</v>
      </c>
      <c r="AV167" s="97">
        <f t="shared" ca="1" si="96"/>
        <v>7.5805201507211546</v>
      </c>
      <c r="AW167" s="91">
        <f t="shared" ca="1" si="97"/>
        <v>-17.830489035483868</v>
      </c>
      <c r="AX167" s="97" t="e">
        <f t="shared" ca="1" si="98"/>
        <v>#N/A</v>
      </c>
      <c r="AY167" s="91" t="e">
        <f t="shared" ca="1" si="99"/>
        <v>#N/A</v>
      </c>
      <c r="BD167" s="166">
        <v>124</v>
      </c>
      <c r="BE167" s="30">
        <f t="shared" ca="1" si="100"/>
        <v>1.4239458935163332</v>
      </c>
      <c r="BF167" s="30">
        <f t="shared" ca="1" si="101"/>
        <v>1.8517530814064695</v>
      </c>
      <c r="BG167" s="30">
        <f t="shared" ca="1" si="111"/>
        <v>1.55146879793515</v>
      </c>
      <c r="BH167" s="17" t="b">
        <f t="shared" ca="1" si="102"/>
        <v>1</v>
      </c>
      <c r="BI167" s="30">
        <f t="shared" ca="1" si="103"/>
        <v>20.725939313876044</v>
      </c>
      <c r="BJ167" s="91">
        <f t="shared" ca="1" si="104"/>
        <v>-13.979822586768668</v>
      </c>
      <c r="BK167" t="b">
        <f t="shared" ca="1" si="105"/>
        <v>0</v>
      </c>
      <c r="BL167" s="30" t="e">
        <f t="shared" ca="1" si="112"/>
        <v>#N/A</v>
      </c>
      <c r="BM167" s="91" t="e">
        <f t="shared" ca="1" si="113"/>
        <v>#N/A</v>
      </c>
      <c r="BN167" s="17" t="b">
        <f t="shared" ca="1" si="106"/>
        <v>1</v>
      </c>
      <c r="BO167" t="b">
        <f t="shared" ca="1" si="107"/>
        <v>0</v>
      </c>
      <c r="BP167" t="b">
        <f t="shared" ca="1" si="108"/>
        <v>1</v>
      </c>
      <c r="BQ167" t="b">
        <f t="shared" ca="1" si="109"/>
        <v>1</v>
      </c>
      <c r="BR167" s="106" t="b">
        <f t="shared" si="110"/>
        <v>1</v>
      </c>
    </row>
    <row r="168" spans="1:70" ht="15" customHeight="1">
      <c r="A168" s="19">
        <f t="shared" si="118"/>
        <v>19.53125</v>
      </c>
      <c r="B168" s="22">
        <f t="shared" ca="1" si="126"/>
        <v>181</v>
      </c>
      <c r="C168" s="4">
        <f t="shared" ca="1" si="126"/>
        <v>181</v>
      </c>
      <c r="D168" s="21">
        <f t="shared" ca="1" si="126"/>
        <v>120.1634560279868</v>
      </c>
      <c r="E168" s="4">
        <f t="shared" ca="1" si="127"/>
        <v>181</v>
      </c>
      <c r="F168" s="4">
        <f t="shared" ca="1" si="127"/>
        <v>144.63183076575208</v>
      </c>
      <c r="G168" s="22">
        <f t="shared" ca="1" si="128"/>
        <v>155.91219104408685</v>
      </c>
      <c r="H168" s="4">
        <f t="shared" ca="1" si="128"/>
        <v>97.406653883025996</v>
      </c>
      <c r="I168" s="97">
        <f t="shared" si="74"/>
        <v>19.53125</v>
      </c>
      <c r="J168" s="22">
        <f t="shared" ca="1" si="75"/>
        <v>120</v>
      </c>
      <c r="K168" s="21">
        <f t="shared" ca="1" si="82"/>
        <v>144.63183076575208</v>
      </c>
      <c r="L168" s="4">
        <f t="shared" ca="1" si="117"/>
        <v>155.91219104408685</v>
      </c>
      <c r="M168" s="21">
        <f t="shared" ca="1" si="83"/>
        <v>181</v>
      </c>
      <c r="N168" s="22" t="e">
        <f t="shared" ca="1" si="84"/>
        <v>#N/A</v>
      </c>
      <c r="O168" s="21" t="e">
        <f t="shared" ca="1" si="85"/>
        <v>#N/A</v>
      </c>
      <c r="P168" s="97">
        <f t="shared" ca="1" si="76"/>
        <v>22.611013824336368</v>
      </c>
      <c r="Q168" t="e">
        <f t="shared" ca="1" si="119"/>
        <v>#N/A</v>
      </c>
      <c r="R168" s="106" t="e">
        <f t="shared" ca="1" si="120"/>
        <v>#N/A</v>
      </c>
      <c r="S168" s="97">
        <f t="shared" ca="1" si="79"/>
        <v>82.937925880309962</v>
      </c>
      <c r="T168" s="34" t="e">
        <f t="shared" ca="1" si="121"/>
        <v>#N/A</v>
      </c>
      <c r="U168" s="59" t="e">
        <f t="shared" ca="1" si="122"/>
        <v>#N/A</v>
      </c>
      <c r="AB168" s="4"/>
      <c r="AC168" s="4"/>
      <c r="AD168" s="4"/>
      <c r="AE168" s="4"/>
      <c r="AL168" s="97">
        <f t="shared" ca="1" si="86"/>
        <v>16.88663005103766</v>
      </c>
      <c r="AM168" s="91">
        <f t="shared" ca="1" si="87"/>
        <v>-9.8138398235294115</v>
      </c>
      <c r="AN168" s="97">
        <f t="shared" ca="1" si="88"/>
        <v>-16.88663005103766</v>
      </c>
      <c r="AO168" s="91">
        <f t="shared" ca="1" si="89"/>
        <v>-9.8138398235294115</v>
      </c>
      <c r="AP168" s="97" t="e">
        <f t="shared" ca="1" si="90"/>
        <v>#N/A</v>
      </c>
      <c r="AQ168" s="91" t="e">
        <f t="shared" ca="1" si="91"/>
        <v>#N/A</v>
      </c>
      <c r="AR168" s="30" t="e">
        <f t="shared" ca="1" si="92"/>
        <v>#N/A</v>
      </c>
      <c r="AS168" s="91" t="e">
        <f t="shared" ca="1" si="93"/>
        <v>#N/A</v>
      </c>
      <c r="AT168" s="97">
        <f t="shared" ca="1" si="94"/>
        <v>16.914558667664817</v>
      </c>
      <c r="AU168" s="91">
        <f t="shared" ca="1" si="95"/>
        <v>-9.7656249999999964</v>
      </c>
      <c r="AV168" s="97">
        <f t="shared" ca="1" si="96"/>
        <v>7.9714106228439583</v>
      </c>
      <c r="AW168" s="91">
        <f t="shared" ca="1" si="97"/>
        <v>-17.830489035483868</v>
      </c>
      <c r="AX168" s="97" t="e">
        <f t="shared" ca="1" si="98"/>
        <v>#N/A</v>
      </c>
      <c r="AY168" s="91" t="e">
        <f t="shared" ca="1" si="99"/>
        <v>#N/A</v>
      </c>
      <c r="BD168" s="166">
        <v>125</v>
      </c>
      <c r="BE168" s="30">
        <f t="shared" ca="1" si="100"/>
        <v>1.3882377101232757</v>
      </c>
      <c r="BF168" s="30">
        <f t="shared" ca="1" si="101"/>
        <v>1.8237249713438535</v>
      </c>
      <c r="BG168" s="30">
        <f t="shared" ca="1" si="111"/>
        <v>1.5279857868016071</v>
      </c>
      <c r="BH168" s="17" t="b">
        <f t="shared" ca="1" si="102"/>
        <v>1</v>
      </c>
      <c r="BI168" s="30">
        <f t="shared" ca="1" si="103"/>
        <v>20.478801107224793</v>
      </c>
      <c r="BJ168" s="91">
        <f t="shared" ca="1" si="104"/>
        <v>-14.339410908776154</v>
      </c>
      <c r="BK168" t="b">
        <f t="shared" ca="1" si="105"/>
        <v>0</v>
      </c>
      <c r="BL168" s="30" t="e">
        <f t="shared" ca="1" si="112"/>
        <v>#N/A</v>
      </c>
      <c r="BM168" s="91" t="e">
        <f t="shared" ca="1" si="113"/>
        <v>#N/A</v>
      </c>
      <c r="BN168" s="17" t="b">
        <f t="shared" ca="1" si="106"/>
        <v>1</v>
      </c>
      <c r="BO168" t="b">
        <f t="shared" ca="1" si="107"/>
        <v>0</v>
      </c>
      <c r="BP168" t="b">
        <f t="shared" ca="1" si="108"/>
        <v>1</v>
      </c>
      <c r="BQ168" t="b">
        <f t="shared" ca="1" si="109"/>
        <v>1</v>
      </c>
      <c r="BR168" s="106" t="b">
        <f t="shared" si="110"/>
        <v>1</v>
      </c>
    </row>
    <row r="169" spans="1:70" ht="15" customHeight="1">
      <c r="A169" s="19">
        <f t="shared" si="118"/>
        <v>19.6875</v>
      </c>
      <c r="B169" s="22">
        <f t="shared" ca="1" si="126"/>
        <v>181</v>
      </c>
      <c r="C169" s="4">
        <f t="shared" ca="1" si="126"/>
        <v>181</v>
      </c>
      <c r="D169" s="21">
        <f t="shared" ca="1" si="126"/>
        <v>119.89953822188146</v>
      </c>
      <c r="E169" s="4">
        <f t="shared" ca="1" si="127"/>
        <v>181</v>
      </c>
      <c r="F169" s="4">
        <f t="shared" ca="1" si="127"/>
        <v>143.99616685952395</v>
      </c>
      <c r="G169" s="22">
        <f t="shared" ca="1" si="128"/>
        <v>154.91443381157546</v>
      </c>
      <c r="H169" s="4">
        <f t="shared" ca="1" si="128"/>
        <v>97.347545227084481</v>
      </c>
      <c r="I169" s="97">
        <f t="shared" si="74"/>
        <v>19.6875</v>
      </c>
      <c r="J169" s="22">
        <f t="shared" ca="1" si="75"/>
        <v>120</v>
      </c>
      <c r="K169" s="21">
        <f t="shared" ca="1" si="82"/>
        <v>143.99616685952395</v>
      </c>
      <c r="L169" s="4">
        <f t="shared" ca="1" si="117"/>
        <v>154.91443381157546</v>
      </c>
      <c r="M169" s="21">
        <f t="shared" ca="1" si="83"/>
        <v>181</v>
      </c>
      <c r="N169" s="22" t="e">
        <f t="shared" ca="1" si="84"/>
        <v>#N/A</v>
      </c>
      <c r="O169" s="21" t="e">
        <f t="shared" ca="1" si="85"/>
        <v>#N/A</v>
      </c>
      <c r="P169" s="97">
        <f t="shared" ca="1" si="76"/>
        <v>22.874931630441708</v>
      </c>
      <c r="Q169" t="e">
        <f t="shared" ca="1" si="119"/>
        <v>#N/A</v>
      </c>
      <c r="R169" s="106" t="e">
        <f t="shared" ca="1" si="120"/>
        <v>#N/A</v>
      </c>
      <c r="S169" s="97">
        <f t="shared" ca="1" si="79"/>
        <v>82.674008074204636</v>
      </c>
      <c r="T169" s="34" t="e">
        <f t="shared" ca="1" si="121"/>
        <v>#N/A</v>
      </c>
      <c r="U169" s="59" t="e">
        <f t="shared" ca="1" si="122"/>
        <v>#N/A</v>
      </c>
      <c r="AB169" s="4"/>
      <c r="AC169" s="4"/>
      <c r="AD169" s="4"/>
      <c r="AE169" s="4"/>
      <c r="AL169" s="97">
        <f t="shared" ca="1" si="86"/>
        <v>17.067108840342826</v>
      </c>
      <c r="AM169" s="91">
        <f t="shared" ca="1" si="87"/>
        <v>-9.8138398235294115</v>
      </c>
      <c r="AN169" s="97">
        <f t="shared" ca="1" si="88"/>
        <v>-17.067108840342826</v>
      </c>
      <c r="AO169" s="91">
        <f t="shared" ca="1" si="89"/>
        <v>-9.8138398235294115</v>
      </c>
      <c r="AP169" s="97" t="e">
        <f t="shared" ca="1" si="90"/>
        <v>#N/A</v>
      </c>
      <c r="AQ169" s="91" t="e">
        <f t="shared" ca="1" si="91"/>
        <v>#N/A</v>
      </c>
      <c r="AR169" s="30" t="e">
        <f t="shared" ca="1" si="92"/>
        <v>#N/A</v>
      </c>
      <c r="AS169" s="91" t="e">
        <f t="shared" ca="1" si="93"/>
        <v>#N/A</v>
      </c>
      <c r="AT169" s="97">
        <f t="shared" ca="1" si="94"/>
        <v>17.049875137006136</v>
      </c>
      <c r="AU169" s="91">
        <f t="shared" ca="1" si="95"/>
        <v>-9.8437499999999964</v>
      </c>
      <c r="AV169" s="97">
        <f t="shared" ca="1" si="96"/>
        <v>8.3469345873493754</v>
      </c>
      <c r="AW169" s="91">
        <f t="shared" ca="1" si="97"/>
        <v>-17.830489035483875</v>
      </c>
      <c r="AX169" s="97" t="e">
        <f t="shared" ca="1" si="98"/>
        <v>#N/A</v>
      </c>
      <c r="AY169" s="91" t="e">
        <f t="shared" ca="1" si="99"/>
        <v>#N/A</v>
      </c>
      <c r="BD169" s="166">
        <v>126</v>
      </c>
      <c r="BE169" s="30">
        <f t="shared" ca="1" si="100"/>
        <v>1.3546791714747515</v>
      </c>
      <c r="BF169" s="30">
        <f t="shared" ca="1" si="101"/>
        <v>1.7960373190556438</v>
      </c>
      <c r="BG169" s="30">
        <f t="shared" ca="1" si="111"/>
        <v>1.5047880240736475</v>
      </c>
      <c r="BH169" s="17" t="b">
        <f t="shared" ca="1" si="102"/>
        <v>1</v>
      </c>
      <c r="BI169" s="30">
        <f t="shared" ca="1" si="103"/>
        <v>20.225424859373685</v>
      </c>
      <c r="BJ169" s="91">
        <f t="shared" ca="1" si="104"/>
        <v>-14.694631307311825</v>
      </c>
      <c r="BK169" t="b">
        <f t="shared" ca="1" si="105"/>
        <v>0</v>
      </c>
      <c r="BL169" s="30" t="e">
        <f t="shared" ca="1" si="112"/>
        <v>#N/A</v>
      </c>
      <c r="BM169" s="91" t="e">
        <f t="shared" ca="1" si="113"/>
        <v>#N/A</v>
      </c>
      <c r="BN169" s="17" t="b">
        <f t="shared" ca="1" si="106"/>
        <v>1</v>
      </c>
      <c r="BO169" t="b">
        <f t="shared" ca="1" si="107"/>
        <v>0</v>
      </c>
      <c r="BP169" t="b">
        <f t="shared" ca="1" si="108"/>
        <v>1</v>
      </c>
      <c r="BQ169" t="b">
        <f t="shared" ca="1" si="109"/>
        <v>1</v>
      </c>
      <c r="BR169" s="106" t="b">
        <f t="shared" si="110"/>
        <v>1</v>
      </c>
    </row>
    <row r="170" spans="1:70" ht="15" customHeight="1">
      <c r="A170" s="19">
        <f t="shared" si="118"/>
        <v>19.84375</v>
      </c>
      <c r="B170" s="22">
        <f t="shared" ca="1" si="126"/>
        <v>181</v>
      </c>
      <c r="C170" s="4">
        <f t="shared" ca="1" si="126"/>
        <v>181</v>
      </c>
      <c r="D170" s="21">
        <f t="shared" ca="1" si="126"/>
        <v>119.64045746448629</v>
      </c>
      <c r="E170" s="4">
        <f t="shared" ca="1" si="127"/>
        <v>181</v>
      </c>
      <c r="F170" s="4">
        <f t="shared" ca="1" si="127"/>
        <v>143.37985224662816</v>
      </c>
      <c r="G170" s="22">
        <f t="shared" ca="1" si="128"/>
        <v>153.9673806483739</v>
      </c>
      <c r="H170" s="4">
        <f t="shared" ca="1" si="128"/>
        <v>97.289375093687326</v>
      </c>
      <c r="I170" s="97">
        <f t="shared" si="74"/>
        <v>19.84375</v>
      </c>
      <c r="J170" s="22">
        <f t="shared" ca="1" si="75"/>
        <v>120</v>
      </c>
      <c r="K170" s="21">
        <f t="shared" ca="1" si="82"/>
        <v>143.37985224662816</v>
      </c>
      <c r="L170" s="4">
        <f t="shared" ref="L170:L202" ca="1" si="129">IF(G170&gt;$F$37,#N/A,G170)</f>
        <v>153.9673806483739</v>
      </c>
      <c r="M170" s="21">
        <f t="shared" ca="1" si="83"/>
        <v>181</v>
      </c>
      <c r="N170" s="22" t="e">
        <f t="shared" ca="1" si="84"/>
        <v>#N/A</v>
      </c>
      <c r="O170" s="21" t="e">
        <f t="shared" ca="1" si="85"/>
        <v>#N/A</v>
      </c>
      <c r="P170" s="97">
        <f t="shared" ca="1" si="76"/>
        <v>23.134012387836876</v>
      </c>
      <c r="Q170" t="e">
        <f t="shared" ca="1" si="119"/>
        <v>#N/A</v>
      </c>
      <c r="R170" s="106" t="e">
        <f t="shared" ca="1" si="120"/>
        <v>#N/A</v>
      </c>
      <c r="S170" s="97">
        <f t="shared" ca="1" si="79"/>
        <v>82.414927316809468</v>
      </c>
      <c r="T170" s="34" t="e">
        <f t="shared" ca="1" si="121"/>
        <v>#N/A</v>
      </c>
      <c r="U170" s="59" t="e">
        <f t="shared" ca="1" si="122"/>
        <v>#N/A</v>
      </c>
      <c r="AB170" s="4"/>
      <c r="AC170" s="4"/>
      <c r="AD170" s="4"/>
      <c r="AE170" s="4"/>
      <c r="AL170" s="97">
        <f t="shared" ca="1" si="86"/>
        <v>17.24711459869761</v>
      </c>
      <c r="AM170" s="91">
        <f t="shared" ca="1" si="87"/>
        <v>-9.8138398235294133</v>
      </c>
      <c r="AN170" s="97">
        <f t="shared" ca="1" si="88"/>
        <v>-17.24711459869761</v>
      </c>
      <c r="AO170" s="91">
        <f t="shared" ca="1" si="89"/>
        <v>-9.8138398235294133</v>
      </c>
      <c r="AP170" s="97" t="e">
        <f t="shared" ca="1" si="90"/>
        <v>#N/A</v>
      </c>
      <c r="AQ170" s="91" t="e">
        <f t="shared" ca="1" si="91"/>
        <v>#N/A</v>
      </c>
      <c r="AR170" s="30" t="e">
        <f t="shared" ca="1" si="92"/>
        <v>#N/A</v>
      </c>
      <c r="AS170" s="91" t="e">
        <f t="shared" ca="1" si="93"/>
        <v>#N/A</v>
      </c>
      <c r="AT170" s="97">
        <f t="shared" ca="1" si="94"/>
        <v>17.185191606347455</v>
      </c>
      <c r="AU170" s="91">
        <f t="shared" ca="1" si="95"/>
        <v>-9.9218749999999964</v>
      </c>
      <c r="AV170" s="97">
        <f t="shared" ca="1" si="96"/>
        <v>8.709080021333456</v>
      </c>
      <c r="AW170" s="91">
        <f t="shared" ca="1" si="97"/>
        <v>-17.830489035483868</v>
      </c>
      <c r="AX170" s="97" t="e">
        <f t="shared" ca="1" si="98"/>
        <v>#N/A</v>
      </c>
      <c r="AY170" s="91" t="e">
        <f t="shared" ca="1" si="99"/>
        <v>#N/A</v>
      </c>
      <c r="BD170" s="166">
        <v>127</v>
      </c>
      <c r="BE170" s="30">
        <f t="shared" ca="1" si="100"/>
        <v>1.3230983075333933</v>
      </c>
      <c r="BF170" s="30">
        <f t="shared" ca="1" si="101"/>
        <v>1.7686985584689416</v>
      </c>
      <c r="BG170" s="30">
        <f t="shared" ca="1" si="111"/>
        <v>1.4818825760145187</v>
      </c>
      <c r="BH170" s="17" t="b">
        <f t="shared" ca="1" si="102"/>
        <v>1</v>
      </c>
      <c r="BI170" s="30">
        <f t="shared" ca="1" si="103"/>
        <v>19.965887751182319</v>
      </c>
      <c r="BJ170" s="91">
        <f t="shared" ca="1" si="104"/>
        <v>-15.04537557880121</v>
      </c>
      <c r="BK170" t="b">
        <f t="shared" ca="1" si="105"/>
        <v>0</v>
      </c>
      <c r="BL170" s="30" t="e">
        <f t="shared" ca="1" si="112"/>
        <v>#N/A</v>
      </c>
      <c r="BM170" s="91" t="e">
        <f t="shared" ca="1" si="113"/>
        <v>#N/A</v>
      </c>
      <c r="BN170" s="17" t="b">
        <f t="shared" ca="1" si="106"/>
        <v>1</v>
      </c>
      <c r="BO170" t="b">
        <f t="shared" ca="1" si="107"/>
        <v>0</v>
      </c>
      <c r="BP170" t="b">
        <f t="shared" ca="1" si="108"/>
        <v>1</v>
      </c>
      <c r="BQ170" t="b">
        <f t="shared" ca="1" si="109"/>
        <v>1</v>
      </c>
      <c r="BR170" s="106" t="b">
        <f t="shared" si="110"/>
        <v>1</v>
      </c>
    </row>
    <row r="171" spans="1:70" ht="15" customHeight="1">
      <c r="A171" s="19">
        <f t="shared" ref="A171:A202" si="130">A170+$C$14/160</f>
        <v>20</v>
      </c>
      <c r="B171" s="22">
        <f t="shared" ca="1" si="126"/>
        <v>181</v>
      </c>
      <c r="C171" s="4">
        <f t="shared" ca="1" si="126"/>
        <v>181</v>
      </c>
      <c r="D171" s="21">
        <f t="shared" ca="1" si="126"/>
        <v>119.38607429864473</v>
      </c>
      <c r="E171" s="4">
        <f t="shared" ca="1" si="127"/>
        <v>181</v>
      </c>
      <c r="F171" s="4">
        <f t="shared" ca="1" si="127"/>
        <v>142.78175890075451</v>
      </c>
      <c r="G171" s="22">
        <f t="shared" ca="1" si="128"/>
        <v>153.06543830157472</v>
      </c>
      <c r="H171" s="4">
        <f t="shared" ca="1" si="128"/>
        <v>97.232121246207953</v>
      </c>
      <c r="I171" s="97">
        <f t="shared" ref="I171:I201" si="131">A171</f>
        <v>20</v>
      </c>
      <c r="J171" s="22">
        <f t="shared" ref="J171:J202" ca="1" si="132">IF(H171&lt;$I$37,IF(F171&lt;$I$37,#N/A,$I$37),IF(H171&gt;$G$37,#N/A,H171))</f>
        <v>120</v>
      </c>
      <c r="K171" s="21">
        <f t="shared" ca="1" si="82"/>
        <v>142.78175890075451</v>
      </c>
      <c r="L171" s="4">
        <f t="shared" ca="1" si="129"/>
        <v>153.06543830157472</v>
      </c>
      <c r="M171" s="21">
        <f t="shared" ca="1" si="83"/>
        <v>181</v>
      </c>
      <c r="N171" s="22" t="e">
        <f t="shared" ca="1" si="84"/>
        <v>#N/A</v>
      </c>
      <c r="O171" s="21" t="e">
        <f t="shared" ca="1" si="85"/>
        <v>#N/A</v>
      </c>
      <c r="P171" s="97">
        <f t="shared" ref="P171:P202" ca="1" si="133">ABS(D171-$H$37)</f>
        <v>23.388395553678436</v>
      </c>
      <c r="Q171" t="e">
        <f t="shared" ref="Q171:Q201" ca="1" si="134">IF(AND(P171=MIN($P$43:$P$202),D171&gt;$I$37,D171&lt;$G$37),A171,#N/A)</f>
        <v>#N/A</v>
      </c>
      <c r="R171" s="106" t="e">
        <f t="shared" ref="R171:R201" ca="1" si="135">IF(AND(P171=MIN($P$43:$P$202),D171&gt;$I$37,D171&lt;$G$37),D171,#N/A)</f>
        <v>#N/A</v>
      </c>
      <c r="S171" s="97">
        <f t="shared" ref="S171:S202" ca="1" si="136">ABS(D171-$D$37)</f>
        <v>82.160544150967894</v>
      </c>
      <c r="T171" s="34" t="e">
        <f t="shared" ref="T171:T201" ca="1" si="137">IF(AND(S171=MIN($S$43:$S$202),D171&gt;$C$37,D171&lt;$E$37),A171,#N/A)</f>
        <v>#N/A</v>
      </c>
      <c r="U171" s="59" t="e">
        <f t="shared" ref="U171:U201" ca="1" si="138">IF(AND(S171=MIN($S$43:$S$202),D171&gt;$C$37,D171&lt;$E$37),D171,#N/A)</f>
        <v>#N/A</v>
      </c>
      <c r="AB171" s="4"/>
      <c r="AC171" s="4"/>
      <c r="AD171" s="4"/>
      <c r="AE171" s="4"/>
      <c r="AL171" s="97">
        <f t="shared" ca="1" si="86"/>
        <v>17.426661984387838</v>
      </c>
      <c r="AM171" s="91">
        <f t="shared" ca="1" si="87"/>
        <v>-9.8138398235294098</v>
      </c>
      <c r="AN171" s="97">
        <f t="shared" ca="1" si="88"/>
        <v>-17.426661984387838</v>
      </c>
      <c r="AO171" s="91">
        <f t="shared" ca="1" si="89"/>
        <v>-9.8138398235294098</v>
      </c>
      <c r="AP171" s="97" t="e">
        <f t="shared" ca="1" si="90"/>
        <v>#N/A</v>
      </c>
      <c r="AQ171" s="91" t="e">
        <f t="shared" ca="1" si="91"/>
        <v>#N/A</v>
      </c>
      <c r="AR171" s="30" t="e">
        <f t="shared" ca="1" si="92"/>
        <v>#N/A</v>
      </c>
      <c r="AS171" s="91" t="e">
        <f t="shared" ca="1" si="93"/>
        <v>#N/A</v>
      </c>
      <c r="AT171" s="97">
        <f t="shared" ca="1" si="94"/>
        <v>17.320508075688775</v>
      </c>
      <c r="AU171" s="91">
        <f t="shared" ca="1" si="95"/>
        <v>-9.9999999999999964</v>
      </c>
      <c r="AV171" s="97">
        <f t="shared" ca="1" si="96"/>
        <v>9.0594514599665139</v>
      </c>
      <c r="AW171" s="91">
        <f t="shared" ca="1" si="97"/>
        <v>-17.830489035483872</v>
      </c>
      <c r="AX171" s="97" t="e">
        <f t="shared" ca="1" si="98"/>
        <v>#N/A</v>
      </c>
      <c r="AY171" s="91" t="e">
        <f t="shared" ca="1" si="99"/>
        <v>#N/A</v>
      </c>
      <c r="BD171" s="166">
        <v>128</v>
      </c>
      <c r="BE171" s="30">
        <f t="shared" ca="1" si="100"/>
        <v>1.2933413417811432</v>
      </c>
      <c r="BF171" s="30">
        <f t="shared" ca="1" si="101"/>
        <v>1.7417170172350604</v>
      </c>
      <c r="BG171" s="30">
        <f t="shared" ca="1" si="111"/>
        <v>1.4592764198455912</v>
      </c>
      <c r="BH171" s="17" t="b">
        <f t="shared" ca="1" si="102"/>
        <v>1</v>
      </c>
      <c r="BI171" s="30">
        <f t="shared" ca="1" si="103"/>
        <v>19.70026884016805</v>
      </c>
      <c r="BJ171" s="91">
        <f t="shared" ca="1" si="104"/>
        <v>-15.391536883141457</v>
      </c>
      <c r="BK171" t="b">
        <f t="shared" ca="1" si="105"/>
        <v>0</v>
      </c>
      <c r="BL171" s="30" t="e">
        <f t="shared" ca="1" si="112"/>
        <v>#N/A</v>
      </c>
      <c r="BM171" s="91" t="e">
        <f t="shared" ca="1" si="113"/>
        <v>#N/A</v>
      </c>
      <c r="BN171" s="17" t="b">
        <f t="shared" ca="1" si="106"/>
        <v>1</v>
      </c>
      <c r="BO171" t="b">
        <f t="shared" ca="1" si="107"/>
        <v>0</v>
      </c>
      <c r="BP171" t="b">
        <f t="shared" ca="1" si="108"/>
        <v>1</v>
      </c>
      <c r="BQ171" t="b">
        <f t="shared" ca="1" si="109"/>
        <v>1</v>
      </c>
      <c r="BR171" s="106" t="b">
        <f t="shared" si="110"/>
        <v>1</v>
      </c>
    </row>
    <row r="172" spans="1:70" ht="15" customHeight="1">
      <c r="A172" s="19">
        <f t="shared" si="130"/>
        <v>20.15625</v>
      </c>
      <c r="B172" s="22">
        <f t="shared" ca="1" si="126"/>
        <v>181</v>
      </c>
      <c r="C172" s="4">
        <f t="shared" ca="1" si="126"/>
        <v>181</v>
      </c>
      <c r="D172" s="21">
        <f t="shared" ca="1" si="126"/>
        <v>119.13625488110181</v>
      </c>
      <c r="E172" s="4">
        <f t="shared" ca="1" si="127"/>
        <v>181</v>
      </c>
      <c r="F172" s="4">
        <f t="shared" ca="1" si="127"/>
        <v>142.20086215981976</v>
      </c>
      <c r="G172" s="22">
        <f t="shared" ca="1" si="128"/>
        <v>152.20398482881552</v>
      </c>
      <c r="H172" s="4">
        <f t="shared" ca="1" si="128"/>
        <v>97.175762146855035</v>
      </c>
      <c r="I172" s="97">
        <f t="shared" si="131"/>
        <v>20.15625</v>
      </c>
      <c r="J172" s="22">
        <f t="shared" ca="1" si="132"/>
        <v>120</v>
      </c>
      <c r="K172" s="21">
        <f t="shared" ref="K172:K202" ca="1" si="139">IF(F172&gt;=$G$37,IF($G$37&lt;J172,179.5,$G$37),IF(F172&lt;$I$37,#N/A,F172))</f>
        <v>142.20086215981976</v>
      </c>
      <c r="L172" s="4">
        <f t="shared" ca="1" si="129"/>
        <v>152.20398482881552</v>
      </c>
      <c r="M172" s="21">
        <f t="shared" ref="M172:M202" ca="1" si="140">IF(E172&gt;=$F$37,IF($F$37&lt;L172,179.5,$F$37),E172)</f>
        <v>181</v>
      </c>
      <c r="N172" s="22" t="e">
        <f t="shared" ref="N172:N202" ca="1" si="141">IF(F172&gt;$E$37,IF(H172&gt;$E$37,#N/A,$E$37),IF(F172&lt;$C$37,#N/A,F172))</f>
        <v>#N/A</v>
      </c>
      <c r="O172" s="21" t="e">
        <f t="shared" ref="O172:O202" ca="1" si="142">IF(H172&lt;$C$37,IF($C$37&gt;N172,0.5,$C$37),IF(H172&gt;$E$37,#N/A,H172))</f>
        <v>#N/A</v>
      </c>
      <c r="P172" s="97">
        <f t="shared" ca="1" si="133"/>
        <v>23.638214971221359</v>
      </c>
      <c r="Q172" t="e">
        <f t="shared" ca="1" si="134"/>
        <v>#N/A</v>
      </c>
      <c r="R172" s="106" t="e">
        <f t="shared" ca="1" si="135"/>
        <v>#N/A</v>
      </c>
      <c r="S172" s="97">
        <f t="shared" ca="1" si="136"/>
        <v>81.910724733424985</v>
      </c>
      <c r="T172" s="34" t="e">
        <f t="shared" ca="1" si="137"/>
        <v>#N/A</v>
      </c>
      <c r="U172" s="59" t="e">
        <f t="shared" ca="1" si="138"/>
        <v>#N/A</v>
      </c>
      <c r="AB172" s="4"/>
      <c r="AC172" s="4"/>
      <c r="AD172" s="4"/>
      <c r="AE172" s="4"/>
      <c r="AL172" s="97">
        <f t="shared" ref="AL172:AL202" ca="1" si="143">IF(OR(D172=181,D172=-1),#N/A,A172*SIN(RADIANS(D172)))</f>
        <v>17.605765021168729</v>
      </c>
      <c r="AM172" s="91">
        <f t="shared" ref="AM172:AM202" ca="1" si="144">IF(OR(D172=181,D172=-1),#N/A,A172*COS(RADIANS(D172)))</f>
        <v>-9.813839823529408</v>
      </c>
      <c r="AN172" s="97">
        <f t="shared" ref="AN172:AN202" ca="1" si="145">-AL172</f>
        <v>-17.605765021168729</v>
      </c>
      <c r="AO172" s="91">
        <f t="shared" ref="AO172:AO202" ca="1" si="146">AM172</f>
        <v>-9.813839823529408</v>
      </c>
      <c r="AP172" s="97" t="e">
        <f t="shared" ref="AP172:AP202" ca="1" si="147">IF(OR(C172=181,C172=-1),#N/A,A172*SIN(RADIANS(C172)))</f>
        <v>#N/A</v>
      </c>
      <c r="AQ172" s="91" t="e">
        <f t="shared" ref="AQ172:AQ202" ca="1" si="148">IF(OR(C172=181,C172=-1),#N/A,A172*COS(RADIANS(C172)))</f>
        <v>#N/A</v>
      </c>
      <c r="AR172" s="30" t="e">
        <f t="shared" ref="AR172:AR202" ca="1" si="149">-AP172</f>
        <v>#N/A</v>
      </c>
      <c r="AS172" s="91" t="e">
        <f t="shared" ref="AS172:AS202" ca="1" si="150">AQ172</f>
        <v>#N/A</v>
      </c>
      <c r="AT172" s="97">
        <f t="shared" ref="AT172:AT201" ca="1" si="151">IF(OR(J172=181,J172=-1),#N/A,I172*SIN(RADIANS(J172)))</f>
        <v>17.455824545030094</v>
      </c>
      <c r="AU172" s="91">
        <f t="shared" ref="AU172:AU202" ca="1" si="152">IF(OR(J172=181,J172=-1),#N/A,I172*COS(RADIANS(J172)))</f>
        <v>-10.078124999999995</v>
      </c>
      <c r="AV172" s="97">
        <f t="shared" ref="AV172:AV202" ca="1" si="153">IF(OR(L172=181,L172=-1),#N/A,I172*SIN(RADIANS(L172)))</f>
        <v>9.3993656604044009</v>
      </c>
      <c r="AW172" s="91">
        <f t="shared" ref="AW172:AW202" ca="1" si="154">IF(OR(L172=181,L172=-1),#N/A,I172*COS(RADIANS(L172)))</f>
        <v>-17.830489035483872</v>
      </c>
      <c r="AX172" s="97" t="e">
        <f t="shared" ref="AX172:AX202" ca="1" si="155">IF(OR(N172=181,N172=-1,N172=0.5),#N/A,I172*SIN(RADIANS(N172)))</f>
        <v>#N/A</v>
      </c>
      <c r="AY172" s="91" t="e">
        <f t="shared" ref="AY172:AY202" ca="1" si="156">IF(OR(N172=181,N172=-1,N172=0.5),#N/A,I172*COS(RADIANS(N172)))</f>
        <v>#N/A</v>
      </c>
      <c r="BD172" s="166">
        <v>129</v>
      </c>
      <c r="BE172" s="30">
        <f t="shared" ref="BE172:BE235" ca="1" si="157">1.56*$C$9^2/ABS(COS(RADIANS(BD172)))/$C$4</f>
        <v>1.2652703613374374</v>
      </c>
      <c r="BF172" s="30">
        <f t="shared" ref="BF172:BF236" ca="1" si="158">$D$17/(3*$C$9^2/(3*$C$9+$C$14*COS(RADIANS(BD172))))</f>
        <v>1.7151009141928351</v>
      </c>
      <c r="BG172" s="30">
        <f t="shared" ca="1" si="111"/>
        <v>1.4369764416210238</v>
      </c>
      <c r="BH172" s="17" t="b">
        <f t="shared" ref="BH172:BH222" ca="1" si="159">AND(BN172,BP172,BR172)</f>
        <v>1</v>
      </c>
      <c r="BI172" s="30">
        <f t="shared" ref="BI172:BI236" ca="1" si="160">IF(BH172,$C$14*SIN(RADIANS(BD172)),#N/A)</f>
        <v>19.428649036424275</v>
      </c>
      <c r="BJ172" s="91">
        <f t="shared" ref="BJ172:BJ236" ca="1" si="161">IF(BH172,$C$14*COS(RADIANS(BD172)),#N/A)</f>
        <v>-15.733009776245932</v>
      </c>
      <c r="BK172" t="b">
        <f t="shared" ref="BK172:BK235" ca="1" si="162">AND(BO172,BQ172)</f>
        <v>0</v>
      </c>
      <c r="BL172" s="30" t="e">
        <f t="shared" ca="1" si="112"/>
        <v>#N/A</v>
      </c>
      <c r="BM172" s="91" t="e">
        <f t="shared" ca="1" si="113"/>
        <v>#N/A</v>
      </c>
      <c r="BN172" s="17" t="b">
        <f t="shared" ref="BN172:BN235" ca="1" si="163">AND(BG172&lt;2.3,BF172&gt;1.7)</f>
        <v>1</v>
      </c>
      <c r="BO172" t="b">
        <f t="shared" ref="BO172:BO222" ca="1" si="164">AND(BG172&lt;1.3,BF172&gt;0.7)</f>
        <v>0</v>
      </c>
      <c r="BP172" t="b">
        <f t="shared" ref="BP172:BP235" ca="1" si="165">AND(0.5&lt;BE172,BE172&lt;2)</f>
        <v>1</v>
      </c>
      <c r="BQ172" t="b">
        <f t="shared" ref="BQ172:BQ235" ca="1" si="166">BE172&gt;0.33</f>
        <v>1</v>
      </c>
      <c r="BR172" s="106" t="b">
        <f t="shared" ref="BR172:BR222" si="167">ABS(COS(RADIANS(BD172)))&gt;=0.5</f>
        <v>1</v>
      </c>
    </row>
    <row r="173" spans="1:70" ht="15" customHeight="1">
      <c r="A173" s="19">
        <f t="shared" si="130"/>
        <v>20.3125</v>
      </c>
      <c r="B173" s="22">
        <f t="shared" ca="1" si="126"/>
        <v>181</v>
      </c>
      <c r="C173" s="4">
        <f t="shared" ca="1" si="126"/>
        <v>181</v>
      </c>
      <c r="D173" s="21">
        <f t="shared" ca="1" si="126"/>
        <v>118.89087068793484</v>
      </c>
      <c r="E173" s="4">
        <f t="shared" ca="1" si="127"/>
        <v>181</v>
      </c>
      <c r="F173" s="4">
        <f t="shared" ca="1" si="127"/>
        <v>141.63622777236165</v>
      </c>
      <c r="G173" s="22">
        <f t="shared" ca="1" si="128"/>
        <v>151.37914643506832</v>
      </c>
      <c r="H173" s="4">
        <f t="shared" ca="1" si="128"/>
        <v>97.120276929361509</v>
      </c>
      <c r="I173" s="97">
        <f t="shared" si="131"/>
        <v>20.3125</v>
      </c>
      <c r="J173" s="22">
        <f t="shared" ca="1" si="132"/>
        <v>120</v>
      </c>
      <c r="K173" s="21">
        <f t="shared" ca="1" si="139"/>
        <v>141.63622777236165</v>
      </c>
      <c r="L173" s="4">
        <f t="shared" ca="1" si="129"/>
        <v>151.37914643506832</v>
      </c>
      <c r="M173" s="21">
        <f t="shared" ca="1" si="140"/>
        <v>181</v>
      </c>
      <c r="N173" s="22" t="e">
        <f t="shared" ca="1" si="141"/>
        <v>#N/A</v>
      </c>
      <c r="O173" s="21" t="e">
        <f t="shared" ca="1" si="142"/>
        <v>#N/A</v>
      </c>
      <c r="P173" s="97">
        <f t="shared" ca="1" si="133"/>
        <v>23.883599164388329</v>
      </c>
      <c r="Q173" t="e">
        <f t="shared" ca="1" si="134"/>
        <v>#N/A</v>
      </c>
      <c r="R173" s="106" t="e">
        <f t="shared" ca="1" si="135"/>
        <v>#N/A</v>
      </c>
      <c r="S173" s="97">
        <f t="shared" ca="1" si="136"/>
        <v>81.665340540258001</v>
      </c>
      <c r="T173" s="34" t="e">
        <f t="shared" ca="1" si="137"/>
        <v>#N/A</v>
      </c>
      <c r="U173" s="59" t="e">
        <f t="shared" ca="1" si="138"/>
        <v>#N/A</v>
      </c>
      <c r="AB173" s="4"/>
      <c r="AC173" s="4"/>
      <c r="AD173" s="4"/>
      <c r="AE173" s="4"/>
      <c r="AL173" s="97">
        <f t="shared" ca="1" si="143"/>
        <v>17.784437133856898</v>
      </c>
      <c r="AM173" s="91">
        <f t="shared" ca="1" si="144"/>
        <v>-9.8138398235294133</v>
      </c>
      <c r="AN173" s="97">
        <f t="shared" ca="1" si="145"/>
        <v>-17.784437133856898</v>
      </c>
      <c r="AO173" s="91">
        <f t="shared" ca="1" si="146"/>
        <v>-9.8138398235294133</v>
      </c>
      <c r="AP173" s="97" t="e">
        <f t="shared" ca="1" si="147"/>
        <v>#N/A</v>
      </c>
      <c r="AQ173" s="91" t="e">
        <f t="shared" ca="1" si="148"/>
        <v>#N/A</v>
      </c>
      <c r="AR173" s="30" t="e">
        <f t="shared" ca="1" si="149"/>
        <v>#N/A</v>
      </c>
      <c r="AS173" s="91" t="e">
        <f t="shared" ca="1" si="150"/>
        <v>#N/A</v>
      </c>
      <c r="AT173" s="97">
        <f t="shared" ca="1" si="151"/>
        <v>17.591141014371413</v>
      </c>
      <c r="AU173" s="91">
        <f t="shared" ca="1" si="152"/>
        <v>-10.156249999999995</v>
      </c>
      <c r="AV173" s="97">
        <f t="shared" ca="1" si="153"/>
        <v>9.7299186535905591</v>
      </c>
      <c r="AW173" s="91">
        <f t="shared" ca="1" si="154"/>
        <v>-17.830489035483868</v>
      </c>
      <c r="AX173" s="97" t="e">
        <f t="shared" ca="1" si="155"/>
        <v>#N/A</v>
      </c>
      <c r="AY173" s="91" t="e">
        <f t="shared" ca="1" si="156"/>
        <v>#N/A</v>
      </c>
      <c r="BD173" s="166">
        <v>130</v>
      </c>
      <c r="BE173" s="30">
        <f t="shared" ca="1" si="157"/>
        <v>1.2387613366862316</v>
      </c>
      <c r="BF173" s="30">
        <f t="shared" ca="1" si="158"/>
        <v>1.6888583568650872</v>
      </c>
      <c r="BG173" s="30">
        <f t="shared" ca="1" si="111"/>
        <v>1.4149894341302083</v>
      </c>
      <c r="BH173" s="17" t="b">
        <f t="shared" ca="1" si="159"/>
        <v>0</v>
      </c>
      <c r="BI173" s="30" t="e">
        <f t="shared" ca="1" si="160"/>
        <v>#N/A</v>
      </c>
      <c r="BJ173" s="91" t="e">
        <f t="shared" ca="1" si="161"/>
        <v>#N/A</v>
      </c>
      <c r="BK173" t="b">
        <f t="shared" ca="1" si="162"/>
        <v>0</v>
      </c>
      <c r="BL173" s="30" t="e">
        <f t="shared" ca="1" si="112"/>
        <v>#N/A</v>
      </c>
      <c r="BM173" s="91" t="e">
        <f t="shared" ca="1" si="113"/>
        <v>#N/A</v>
      </c>
      <c r="BN173" s="17" t="b">
        <f t="shared" ca="1" si="163"/>
        <v>0</v>
      </c>
      <c r="BO173" t="b">
        <f t="shared" ca="1" si="164"/>
        <v>0</v>
      </c>
      <c r="BP173" t="b">
        <f t="shared" ca="1" si="165"/>
        <v>1</v>
      </c>
      <c r="BQ173" t="b">
        <f t="shared" ca="1" si="166"/>
        <v>1</v>
      </c>
      <c r="BR173" s="106" t="b">
        <f t="shared" si="167"/>
        <v>1</v>
      </c>
    </row>
    <row r="174" spans="1:70" ht="15" customHeight="1">
      <c r="A174" s="19">
        <f t="shared" si="130"/>
        <v>20.46875</v>
      </c>
      <c r="B174" s="22">
        <f t="shared" ca="1" si="126"/>
        <v>181</v>
      </c>
      <c r="C174" s="4">
        <f t="shared" ca="1" si="126"/>
        <v>181</v>
      </c>
      <c r="D174" s="21">
        <f t="shared" ca="1" si="126"/>
        <v>118.64979823920406</v>
      </c>
      <c r="E174" s="4">
        <f t="shared" ca="1" si="127"/>
        <v>181</v>
      </c>
      <c r="F174" s="4">
        <f t="shared" ca="1" si="127"/>
        <v>141.08700097762829</v>
      </c>
      <c r="G174" s="22">
        <f t="shared" ca="1" si="128"/>
        <v>150.58763644238027</v>
      </c>
      <c r="H174" s="4">
        <f t="shared" ca="1" si="128"/>
        <v>97.06564537294787</v>
      </c>
      <c r="I174" s="97">
        <f t="shared" si="131"/>
        <v>20.46875</v>
      </c>
      <c r="J174" s="22">
        <f t="shared" ca="1" si="132"/>
        <v>120</v>
      </c>
      <c r="K174" s="21">
        <f t="shared" ca="1" si="139"/>
        <v>141.08700097762829</v>
      </c>
      <c r="L174" s="4">
        <f t="shared" ca="1" si="129"/>
        <v>150.58763644238027</v>
      </c>
      <c r="M174" s="21">
        <f t="shared" ca="1" si="140"/>
        <v>181</v>
      </c>
      <c r="N174" s="22" t="e">
        <f t="shared" ca="1" si="141"/>
        <v>#N/A</v>
      </c>
      <c r="O174" s="21" t="e">
        <f t="shared" ca="1" si="142"/>
        <v>#N/A</v>
      </c>
      <c r="P174" s="97">
        <f t="shared" ca="1" si="133"/>
        <v>24.124671613119105</v>
      </c>
      <c r="Q174" t="e">
        <f t="shared" ca="1" si="134"/>
        <v>#N/A</v>
      </c>
      <c r="R174" s="106" t="e">
        <f t="shared" ca="1" si="135"/>
        <v>#N/A</v>
      </c>
      <c r="S174" s="97">
        <f t="shared" ca="1" si="136"/>
        <v>81.424268091527239</v>
      </c>
      <c r="T174" s="34" t="e">
        <f t="shared" ca="1" si="137"/>
        <v>#N/A</v>
      </c>
      <c r="U174" s="59" t="e">
        <f t="shared" ca="1" si="138"/>
        <v>#N/A</v>
      </c>
      <c r="AB174" s="4"/>
      <c r="AC174" s="4"/>
      <c r="AD174" s="4"/>
      <c r="AE174" s="4"/>
      <c r="AL174" s="97">
        <f t="shared" ca="1" si="143"/>
        <v>17.96269118146299</v>
      </c>
      <c r="AM174" s="91">
        <f t="shared" ca="1" si="144"/>
        <v>-9.8138398235294115</v>
      </c>
      <c r="AN174" s="97">
        <f t="shared" ca="1" si="145"/>
        <v>-17.96269118146299</v>
      </c>
      <c r="AO174" s="91">
        <f t="shared" ca="1" si="146"/>
        <v>-9.8138398235294115</v>
      </c>
      <c r="AP174" s="97" t="e">
        <f t="shared" ca="1" si="147"/>
        <v>#N/A</v>
      </c>
      <c r="AQ174" s="91" t="e">
        <f t="shared" ca="1" si="148"/>
        <v>#N/A</v>
      </c>
      <c r="AR174" s="30" t="e">
        <f t="shared" ca="1" si="149"/>
        <v>#N/A</v>
      </c>
      <c r="AS174" s="91" t="e">
        <f t="shared" ca="1" si="150"/>
        <v>#N/A</v>
      </c>
      <c r="AT174" s="97">
        <f t="shared" ca="1" si="151"/>
        <v>17.726457483712728</v>
      </c>
      <c r="AU174" s="91">
        <f t="shared" ca="1" si="152"/>
        <v>-10.234374999999995</v>
      </c>
      <c r="AV174" s="97">
        <f t="shared" ca="1" si="153"/>
        <v>10.052033989098398</v>
      </c>
      <c r="AW174" s="91">
        <f t="shared" ca="1" si="154"/>
        <v>-17.830489035483868</v>
      </c>
      <c r="AX174" s="97" t="e">
        <f t="shared" ca="1" si="155"/>
        <v>#N/A</v>
      </c>
      <c r="AY174" s="91" t="e">
        <f t="shared" ca="1" si="156"/>
        <v>#N/A</v>
      </c>
      <c r="BD174" s="166">
        <v>131</v>
      </c>
      <c r="BE174" s="30">
        <f t="shared" ca="1" si="157"/>
        <v>1.2137024313282738</v>
      </c>
      <c r="BF174" s="30">
        <f t="shared" ca="1" si="158"/>
        <v>1.6629973389889985</v>
      </c>
      <c r="BG174" s="30">
        <f t="shared" ca="1" si="111"/>
        <v>1.3933220948286202</v>
      </c>
      <c r="BH174" s="17" t="b">
        <f t="shared" ca="1" si="159"/>
        <v>0</v>
      </c>
      <c r="BI174" s="30" t="e">
        <f t="shared" ca="1" si="160"/>
        <v>#N/A</v>
      </c>
      <c r="BJ174" s="91" t="e">
        <f t="shared" ca="1" si="161"/>
        <v>#N/A</v>
      </c>
      <c r="BK174" t="b">
        <f t="shared" ca="1" si="162"/>
        <v>0</v>
      </c>
      <c r="BL174" s="30" t="e">
        <f t="shared" ca="1" si="112"/>
        <v>#N/A</v>
      </c>
      <c r="BM174" s="91" t="e">
        <f t="shared" ca="1" si="113"/>
        <v>#N/A</v>
      </c>
      <c r="BN174" s="17" t="b">
        <f t="shared" ca="1" si="163"/>
        <v>0</v>
      </c>
      <c r="BO174" t="b">
        <f t="shared" ca="1" si="164"/>
        <v>0</v>
      </c>
      <c r="BP174" t="b">
        <f t="shared" ca="1" si="165"/>
        <v>1</v>
      </c>
      <c r="BQ174" t="b">
        <f t="shared" ca="1" si="166"/>
        <v>1</v>
      </c>
      <c r="BR174" s="106" t="b">
        <f t="shared" si="167"/>
        <v>1</v>
      </c>
    </row>
    <row r="175" spans="1:70" ht="15" customHeight="1">
      <c r="A175" s="19">
        <f t="shared" si="130"/>
        <v>20.625</v>
      </c>
      <c r="B175" s="22">
        <f t="shared" ca="1" si="126"/>
        <v>181</v>
      </c>
      <c r="C175" s="4">
        <f t="shared" ca="1" si="126"/>
        <v>181</v>
      </c>
      <c r="D175" s="21">
        <f t="shared" ca="1" si="126"/>
        <v>118.41291884131832</v>
      </c>
      <c r="E175" s="4">
        <f t="shared" ca="1" si="127"/>
        <v>181</v>
      </c>
      <c r="F175" s="4">
        <f t="shared" ca="1" si="127"/>
        <v>140.55239724042326</v>
      </c>
      <c r="G175" s="22">
        <f t="shared" ca="1" si="128"/>
        <v>149.82663644042719</v>
      </c>
      <c r="H175" s="4">
        <f t="shared" ca="1" si="128"/>
        <v>97.011847877490595</v>
      </c>
      <c r="I175" s="97">
        <f t="shared" si="131"/>
        <v>20.625</v>
      </c>
      <c r="J175" s="22">
        <f t="shared" ca="1" si="132"/>
        <v>120</v>
      </c>
      <c r="K175" s="21">
        <f t="shared" ca="1" si="139"/>
        <v>140.55239724042326</v>
      </c>
      <c r="L175" s="4">
        <f t="shared" ca="1" si="129"/>
        <v>149.82663644042719</v>
      </c>
      <c r="M175" s="21">
        <f t="shared" ca="1" si="140"/>
        <v>181</v>
      </c>
      <c r="N175" s="22" t="e">
        <f t="shared" ca="1" si="141"/>
        <v>#N/A</v>
      </c>
      <c r="O175" s="21" t="e">
        <f t="shared" ca="1" si="142"/>
        <v>#N/A</v>
      </c>
      <c r="P175" s="97">
        <f t="shared" ca="1" si="133"/>
        <v>24.361551011004849</v>
      </c>
      <c r="Q175" t="e">
        <f t="shared" ca="1" si="134"/>
        <v>#N/A</v>
      </c>
      <c r="R175" s="106" t="e">
        <f t="shared" ca="1" si="135"/>
        <v>#N/A</v>
      </c>
      <c r="S175" s="97">
        <f t="shared" ca="1" si="136"/>
        <v>81.187388693641481</v>
      </c>
      <c r="T175" s="34" t="e">
        <f t="shared" ca="1" si="137"/>
        <v>#N/A</v>
      </c>
      <c r="U175" s="59" t="e">
        <f t="shared" ca="1" si="138"/>
        <v>#N/A</v>
      </c>
      <c r="AB175" s="4"/>
      <c r="AC175" s="4"/>
      <c r="AD175" s="4"/>
      <c r="AE175" s="4"/>
      <c r="AL175" s="97">
        <f t="shared" ca="1" si="143"/>
        <v>18.140539488066725</v>
      </c>
      <c r="AM175" s="91">
        <f t="shared" ca="1" si="144"/>
        <v>-9.8138398235294098</v>
      </c>
      <c r="AN175" s="97">
        <f t="shared" ca="1" si="145"/>
        <v>-18.140539488066725</v>
      </c>
      <c r="AO175" s="91">
        <f t="shared" ca="1" si="146"/>
        <v>-9.8138398235294098</v>
      </c>
      <c r="AP175" s="97" t="e">
        <f t="shared" ca="1" si="147"/>
        <v>#N/A</v>
      </c>
      <c r="AQ175" s="91" t="e">
        <f t="shared" ca="1" si="148"/>
        <v>#N/A</v>
      </c>
      <c r="AR175" s="30" t="e">
        <f t="shared" ca="1" si="149"/>
        <v>#N/A</v>
      </c>
      <c r="AS175" s="91" t="e">
        <f t="shared" ca="1" si="150"/>
        <v>#N/A</v>
      </c>
      <c r="AT175" s="97">
        <f t="shared" ca="1" si="151"/>
        <v>17.861773953054048</v>
      </c>
      <c r="AU175" s="91">
        <f t="shared" ca="1" si="152"/>
        <v>-10.312499999999995</v>
      </c>
      <c r="AV175" s="97">
        <f t="shared" ca="1" si="153"/>
        <v>10.366498239786159</v>
      </c>
      <c r="AW175" s="91">
        <f t="shared" ca="1" si="154"/>
        <v>-17.830489035483868</v>
      </c>
      <c r="AX175" s="97" t="e">
        <f t="shared" ca="1" si="155"/>
        <v>#N/A</v>
      </c>
      <c r="AY175" s="91" t="e">
        <f t="shared" ca="1" si="156"/>
        <v>#N/A</v>
      </c>
      <c r="BD175" s="166">
        <v>132</v>
      </c>
      <c r="BE175" s="30">
        <f t="shared" ca="1" si="157"/>
        <v>1.1899925530436826</v>
      </c>
      <c r="BF175" s="30">
        <f t="shared" ca="1" si="158"/>
        <v>1.637525738081133</v>
      </c>
      <c r="BG175" s="30">
        <f t="shared" ca="1" si="111"/>
        <v>1.3719810237977059</v>
      </c>
      <c r="BH175" s="17" t="b">
        <f t="shared" ca="1" si="159"/>
        <v>0</v>
      </c>
      <c r="BI175" s="30" t="e">
        <f t="shared" ca="1" si="160"/>
        <v>#N/A</v>
      </c>
      <c r="BJ175" s="91" t="e">
        <f t="shared" ca="1" si="161"/>
        <v>#N/A</v>
      </c>
      <c r="BK175" t="b">
        <f t="shared" ca="1" si="162"/>
        <v>0</v>
      </c>
      <c r="BL175" s="30" t="e">
        <f t="shared" ca="1" si="112"/>
        <v>#N/A</v>
      </c>
      <c r="BM175" s="91" t="e">
        <f t="shared" ca="1" si="113"/>
        <v>#N/A</v>
      </c>
      <c r="BN175" s="17" t="b">
        <f t="shared" ca="1" si="163"/>
        <v>0</v>
      </c>
      <c r="BO175" t="b">
        <f t="shared" ca="1" si="164"/>
        <v>0</v>
      </c>
      <c r="BP175" t="b">
        <f t="shared" ca="1" si="165"/>
        <v>1</v>
      </c>
      <c r="BQ175" t="b">
        <f t="shared" ca="1" si="166"/>
        <v>1</v>
      </c>
      <c r="BR175" s="106" t="b">
        <f t="shared" si="167"/>
        <v>1</v>
      </c>
    </row>
    <row r="176" spans="1:70" ht="15" customHeight="1">
      <c r="A176" s="19">
        <f t="shared" si="130"/>
        <v>20.78125</v>
      </c>
      <c r="B176" s="22">
        <f t="shared" ca="1" si="126"/>
        <v>181</v>
      </c>
      <c r="C176" s="4">
        <f t="shared" ca="1" si="126"/>
        <v>181</v>
      </c>
      <c r="D176" s="21">
        <f t="shared" ca="1" si="126"/>
        <v>118.18011834574767</v>
      </c>
      <c r="E176" s="4">
        <f t="shared" ca="1" si="127"/>
        <v>181</v>
      </c>
      <c r="F176" s="4">
        <f t="shared" ca="1" si="127"/>
        <v>140.03169434268892</v>
      </c>
      <c r="G176" s="22">
        <f t="shared" ca="1" si="128"/>
        <v>149.093706828368</v>
      </c>
      <c r="H176" s="4">
        <f t="shared" ca="1" si="128"/>
        <v>96.958865439830973</v>
      </c>
      <c r="I176" s="97">
        <f t="shared" si="131"/>
        <v>20.78125</v>
      </c>
      <c r="J176" s="22">
        <f t="shared" ca="1" si="132"/>
        <v>120</v>
      </c>
      <c r="K176" s="21">
        <f t="shared" ca="1" si="139"/>
        <v>140.03169434268892</v>
      </c>
      <c r="L176" s="4">
        <f t="shared" ca="1" si="129"/>
        <v>149.093706828368</v>
      </c>
      <c r="M176" s="21">
        <f t="shared" ca="1" si="140"/>
        <v>181</v>
      </c>
      <c r="N176" s="22" t="e">
        <f t="shared" ca="1" si="141"/>
        <v>#N/A</v>
      </c>
      <c r="O176" s="21" t="e">
        <f t="shared" ca="1" si="142"/>
        <v>#N/A</v>
      </c>
      <c r="P176" s="97">
        <f t="shared" ca="1" si="133"/>
        <v>24.594351506575492</v>
      </c>
      <c r="Q176" t="e">
        <f t="shared" ca="1" si="134"/>
        <v>#N/A</v>
      </c>
      <c r="R176" s="106" t="e">
        <f t="shared" ca="1" si="135"/>
        <v>#N/A</v>
      </c>
      <c r="S176" s="97">
        <f t="shared" ca="1" si="136"/>
        <v>80.954588198070837</v>
      </c>
      <c r="T176" s="34" t="e">
        <f t="shared" ca="1" si="137"/>
        <v>#N/A</v>
      </c>
      <c r="U176" s="59" t="e">
        <f t="shared" ca="1" si="138"/>
        <v>#N/A</v>
      </c>
      <c r="AB176" s="4"/>
      <c r="AC176" s="4"/>
      <c r="AD176" s="4"/>
      <c r="AE176" s="4"/>
      <c r="AL176" s="97">
        <f t="shared" ca="1" si="143"/>
        <v>18.317993871617283</v>
      </c>
      <c r="AM176" s="91">
        <f t="shared" ca="1" si="144"/>
        <v>-9.813839823529408</v>
      </c>
      <c r="AN176" s="97">
        <f t="shared" ca="1" si="145"/>
        <v>-18.317993871617283</v>
      </c>
      <c r="AO176" s="91">
        <f t="shared" ca="1" si="146"/>
        <v>-9.813839823529408</v>
      </c>
      <c r="AP176" s="97" t="e">
        <f t="shared" ca="1" si="147"/>
        <v>#N/A</v>
      </c>
      <c r="AQ176" s="91" t="e">
        <f t="shared" ca="1" si="148"/>
        <v>#N/A</v>
      </c>
      <c r="AR176" s="30" t="e">
        <f t="shared" ca="1" si="149"/>
        <v>#N/A</v>
      </c>
      <c r="AS176" s="91" t="e">
        <f t="shared" ca="1" si="150"/>
        <v>#N/A</v>
      </c>
      <c r="AT176" s="97">
        <f t="shared" ca="1" si="151"/>
        <v>17.997090422395367</v>
      </c>
      <c r="AU176" s="91">
        <f t="shared" ca="1" si="152"/>
        <v>-10.390624999999995</v>
      </c>
      <c r="AV176" s="97">
        <f t="shared" ca="1" si="153"/>
        <v>10.673987648390336</v>
      </c>
      <c r="AW176" s="91">
        <f t="shared" ca="1" si="154"/>
        <v>-17.830489035483868</v>
      </c>
      <c r="AX176" s="97" t="e">
        <f t="shared" ca="1" si="155"/>
        <v>#N/A</v>
      </c>
      <c r="AY176" s="91" t="e">
        <f t="shared" ca="1" si="156"/>
        <v>#N/A</v>
      </c>
      <c r="BD176" s="166">
        <v>133</v>
      </c>
      <c r="BE176" s="30">
        <f t="shared" ca="1" si="157"/>
        <v>1.1675401074390792</v>
      </c>
      <c r="BF176" s="30">
        <f t="shared" ca="1" si="158"/>
        <v>1.6124513130378781</v>
      </c>
      <c r="BG176" s="30">
        <f t="shared" ca="1" si="111"/>
        <v>1.3509727217344385</v>
      </c>
      <c r="BH176" s="17" t="b">
        <f t="shared" ca="1" si="159"/>
        <v>0</v>
      </c>
      <c r="BI176" s="30" t="e">
        <f t="shared" ca="1" si="160"/>
        <v>#N/A</v>
      </c>
      <c r="BJ176" s="91" t="e">
        <f t="shared" ca="1" si="161"/>
        <v>#N/A</v>
      </c>
      <c r="BK176" t="b">
        <f t="shared" ca="1" si="162"/>
        <v>0</v>
      </c>
      <c r="BL176" s="30" t="e">
        <f t="shared" ca="1" si="112"/>
        <v>#N/A</v>
      </c>
      <c r="BM176" s="91" t="e">
        <f t="shared" ca="1" si="113"/>
        <v>#N/A</v>
      </c>
      <c r="BN176" s="17" t="b">
        <f t="shared" ca="1" si="163"/>
        <v>0</v>
      </c>
      <c r="BO176" t="b">
        <f t="shared" ca="1" si="164"/>
        <v>0</v>
      </c>
      <c r="BP176" t="b">
        <f t="shared" ca="1" si="165"/>
        <v>1</v>
      </c>
      <c r="BQ176" t="b">
        <f t="shared" ca="1" si="166"/>
        <v>1</v>
      </c>
      <c r="BR176" s="106" t="b">
        <f t="shared" si="167"/>
        <v>1</v>
      </c>
    </row>
    <row r="177" spans="1:70" ht="15" customHeight="1">
      <c r="A177" s="19">
        <f t="shared" si="130"/>
        <v>20.9375</v>
      </c>
      <c r="B177" s="22">
        <f t="shared" ca="1" si="126"/>
        <v>181</v>
      </c>
      <c r="C177" s="4">
        <f t="shared" ca="1" si="126"/>
        <v>181</v>
      </c>
      <c r="D177" s="21">
        <f t="shared" ca="1" si="126"/>
        <v>117.9512869228392</v>
      </c>
      <c r="E177" s="4">
        <f t="shared" ca="1" si="127"/>
        <v>181</v>
      </c>
      <c r="F177" s="4">
        <f t="shared" ca="1" si="127"/>
        <v>139.52422559539684</v>
      </c>
      <c r="G177" s="22">
        <f t="shared" ca="1" si="128"/>
        <v>148.38671830729632</v>
      </c>
      <c r="H177" s="4">
        <f t="shared" ca="1" si="128"/>
        <v>96.906679631163627</v>
      </c>
      <c r="I177" s="97">
        <f t="shared" si="131"/>
        <v>20.9375</v>
      </c>
      <c r="J177" s="22">
        <f t="shared" ca="1" si="132"/>
        <v>120</v>
      </c>
      <c r="K177" s="21">
        <f t="shared" ca="1" si="139"/>
        <v>139.52422559539684</v>
      </c>
      <c r="L177" s="4">
        <f t="shared" ca="1" si="129"/>
        <v>148.38671830729632</v>
      </c>
      <c r="M177" s="21">
        <f t="shared" ca="1" si="140"/>
        <v>181</v>
      </c>
      <c r="N177" s="22" t="e">
        <f t="shared" ca="1" si="141"/>
        <v>#N/A</v>
      </c>
      <c r="O177" s="21" t="e">
        <f t="shared" ca="1" si="142"/>
        <v>#N/A</v>
      </c>
      <c r="P177" s="97">
        <f t="shared" ca="1" si="133"/>
        <v>24.823182929483963</v>
      </c>
      <c r="Q177" t="e">
        <f t="shared" ca="1" si="134"/>
        <v>#N/A</v>
      </c>
      <c r="R177" s="106" t="e">
        <f t="shared" ca="1" si="135"/>
        <v>#N/A</v>
      </c>
      <c r="S177" s="97">
        <f t="shared" ca="1" si="136"/>
        <v>80.725756775162381</v>
      </c>
      <c r="T177" s="34" t="e">
        <f t="shared" ca="1" si="137"/>
        <v>#N/A</v>
      </c>
      <c r="U177" s="59" t="e">
        <f t="shared" ca="1" si="138"/>
        <v>#N/A</v>
      </c>
      <c r="AB177" s="4"/>
      <c r="AC177" s="4"/>
      <c r="AD177" s="4"/>
      <c r="AE177" s="4"/>
      <c r="AL177" s="97">
        <f t="shared" ca="1" si="143"/>
        <v>18.495065670824431</v>
      </c>
      <c r="AM177" s="91">
        <f t="shared" ca="1" si="144"/>
        <v>-9.8138398235294062</v>
      </c>
      <c r="AN177" s="97">
        <f t="shared" ca="1" si="145"/>
        <v>-18.495065670824431</v>
      </c>
      <c r="AO177" s="91">
        <f t="shared" ca="1" si="146"/>
        <v>-9.8138398235294062</v>
      </c>
      <c r="AP177" s="97" t="e">
        <f t="shared" ca="1" si="147"/>
        <v>#N/A</v>
      </c>
      <c r="AQ177" s="91" t="e">
        <f t="shared" ca="1" si="148"/>
        <v>#N/A</v>
      </c>
      <c r="AR177" s="30" t="e">
        <f t="shared" ca="1" si="149"/>
        <v>#N/A</v>
      </c>
      <c r="AS177" s="91" t="e">
        <f t="shared" ca="1" si="150"/>
        <v>#N/A</v>
      </c>
      <c r="AT177" s="97">
        <f t="shared" ca="1" si="151"/>
        <v>18.132406891736686</v>
      </c>
      <c r="AU177" s="91">
        <f t="shared" ca="1" si="152"/>
        <v>-10.468749999999995</v>
      </c>
      <c r="AV177" s="97">
        <f t="shared" ca="1" si="153"/>
        <v>10.975088473697575</v>
      </c>
      <c r="AW177" s="91">
        <f t="shared" ca="1" si="154"/>
        <v>-17.830489035483875</v>
      </c>
      <c r="AX177" s="97" t="e">
        <f t="shared" ca="1" si="155"/>
        <v>#N/A</v>
      </c>
      <c r="AY177" s="91" t="e">
        <f t="shared" ca="1" si="156"/>
        <v>#N/A</v>
      </c>
      <c r="BD177" s="166">
        <v>134</v>
      </c>
      <c r="BE177" s="30">
        <f t="shared" ca="1" si="157"/>
        <v>1.1462619216040166</v>
      </c>
      <c r="BF177" s="30">
        <f t="shared" ca="1" si="158"/>
        <v>1.587781701772002</v>
      </c>
      <c r="BG177" s="30">
        <f t="shared" ca="1" si="111"/>
        <v>1.3303035879711369</v>
      </c>
      <c r="BH177" s="17" t="b">
        <f t="shared" ca="1" si="159"/>
        <v>0</v>
      </c>
      <c r="BI177" s="30" t="e">
        <f t="shared" ca="1" si="160"/>
        <v>#N/A</v>
      </c>
      <c r="BJ177" s="91" t="e">
        <f t="shared" ca="1" si="161"/>
        <v>#N/A</v>
      </c>
      <c r="BK177" t="b">
        <f t="shared" ca="1" si="162"/>
        <v>0</v>
      </c>
      <c r="BL177" s="30" t="e">
        <f t="shared" ca="1" si="112"/>
        <v>#N/A</v>
      </c>
      <c r="BM177" s="91" t="e">
        <f t="shared" ca="1" si="113"/>
        <v>#N/A</v>
      </c>
      <c r="BN177" s="17" t="b">
        <f t="shared" ca="1" si="163"/>
        <v>0</v>
      </c>
      <c r="BO177" t="b">
        <f t="shared" ca="1" si="164"/>
        <v>0</v>
      </c>
      <c r="BP177" t="b">
        <f t="shared" ca="1" si="165"/>
        <v>1</v>
      </c>
      <c r="BQ177" t="b">
        <f t="shared" ca="1" si="166"/>
        <v>1</v>
      </c>
      <c r="BR177" s="106" t="b">
        <f t="shared" si="167"/>
        <v>1</v>
      </c>
    </row>
    <row r="178" spans="1:70" ht="15" customHeight="1">
      <c r="A178" s="19">
        <f t="shared" si="130"/>
        <v>21.09375</v>
      </c>
      <c r="B178" s="22">
        <f t="shared" ca="1" si="126"/>
        <v>181</v>
      </c>
      <c r="C178" s="4">
        <f t="shared" ca="1" si="126"/>
        <v>181</v>
      </c>
      <c r="D178" s="21">
        <f t="shared" ca="1" si="126"/>
        <v>117.72631884960165</v>
      </c>
      <c r="E178" s="4">
        <f t="shared" ca="1" si="127"/>
        <v>181</v>
      </c>
      <c r="F178" s="4">
        <f t="shared" ca="1" si="127"/>
        <v>139.02937398164846</v>
      </c>
      <c r="G178" s="22">
        <f t="shared" ca="1" si="128"/>
        <v>147.70379860869943</v>
      </c>
      <c r="H178" s="4">
        <f t="shared" ca="1" si="128"/>
        <v>96.855272575447501</v>
      </c>
      <c r="I178" s="97">
        <f t="shared" si="131"/>
        <v>21.09375</v>
      </c>
      <c r="J178" s="22">
        <f t="shared" ca="1" si="132"/>
        <v>120</v>
      </c>
      <c r="K178" s="21">
        <f t="shared" ca="1" si="139"/>
        <v>139.02937398164846</v>
      </c>
      <c r="L178" s="4">
        <f t="shared" ca="1" si="129"/>
        <v>147.70379860869943</v>
      </c>
      <c r="M178" s="21">
        <f t="shared" ca="1" si="140"/>
        <v>181</v>
      </c>
      <c r="N178" s="22" t="e">
        <f t="shared" ca="1" si="141"/>
        <v>#N/A</v>
      </c>
      <c r="O178" s="21" t="e">
        <f t="shared" ca="1" si="142"/>
        <v>#N/A</v>
      </c>
      <c r="P178" s="97">
        <f t="shared" ca="1" si="133"/>
        <v>25.048151002721511</v>
      </c>
      <c r="Q178" t="e">
        <f t="shared" ca="1" si="134"/>
        <v>#N/A</v>
      </c>
      <c r="R178" s="106" t="e">
        <f t="shared" ca="1" si="135"/>
        <v>#N/A</v>
      </c>
      <c r="S178" s="97">
        <f t="shared" ca="1" si="136"/>
        <v>80.500788701924819</v>
      </c>
      <c r="T178" s="34" t="e">
        <f t="shared" ca="1" si="137"/>
        <v>#N/A</v>
      </c>
      <c r="U178" s="59" t="e">
        <f t="shared" ca="1" si="138"/>
        <v>#N/A</v>
      </c>
      <c r="AB178" s="4"/>
      <c r="AC178" s="4"/>
      <c r="AD178" s="4"/>
      <c r="AE178" s="4"/>
      <c r="AL178" s="97">
        <f t="shared" ca="1" si="143"/>
        <v>18.671765770290936</v>
      </c>
      <c r="AM178" s="91">
        <f t="shared" ca="1" si="144"/>
        <v>-9.813839823529408</v>
      </c>
      <c r="AN178" s="97">
        <f t="shared" ca="1" si="145"/>
        <v>-18.671765770290936</v>
      </c>
      <c r="AO178" s="91">
        <f t="shared" ca="1" si="146"/>
        <v>-9.813839823529408</v>
      </c>
      <c r="AP178" s="97" t="e">
        <f t="shared" ca="1" si="147"/>
        <v>#N/A</v>
      </c>
      <c r="AQ178" s="91" t="e">
        <f t="shared" ca="1" si="148"/>
        <v>#N/A</v>
      </c>
      <c r="AR178" s="30" t="e">
        <f t="shared" ca="1" si="149"/>
        <v>#N/A</v>
      </c>
      <c r="AS178" s="91" t="e">
        <f t="shared" ca="1" si="150"/>
        <v>#N/A</v>
      </c>
      <c r="AT178" s="97">
        <f t="shared" ca="1" si="151"/>
        <v>18.267723361078005</v>
      </c>
      <c r="AU178" s="91">
        <f t="shared" ca="1" si="152"/>
        <v>-10.546874999999995</v>
      </c>
      <c r="AV178" s="97">
        <f t="shared" ca="1" si="153"/>
        <v>11.2703127648699</v>
      </c>
      <c r="AW178" s="91">
        <f t="shared" ca="1" si="154"/>
        <v>-17.830489035483872</v>
      </c>
      <c r="AX178" s="97" t="e">
        <f t="shared" ca="1" si="155"/>
        <v>#N/A</v>
      </c>
      <c r="AY178" s="91" t="e">
        <f t="shared" ca="1" si="156"/>
        <v>#N/A</v>
      </c>
      <c r="BD178" s="166">
        <v>135</v>
      </c>
      <c r="BE178" s="30">
        <f t="shared" ca="1" si="157"/>
        <v>1.1260823114218972</v>
      </c>
      <c r="BF178" s="30">
        <f t="shared" ca="1" si="158"/>
        <v>1.5635244188860771</v>
      </c>
      <c r="BG178" s="30">
        <f t="shared" ca="1" si="111"/>
        <v>1.3099799185261727</v>
      </c>
      <c r="BH178" s="17" t="b">
        <f t="shared" ca="1" si="159"/>
        <v>0</v>
      </c>
      <c r="BI178" s="30" t="e">
        <f t="shared" ca="1" si="160"/>
        <v>#N/A</v>
      </c>
      <c r="BJ178" s="91" t="e">
        <f t="shared" ca="1" si="161"/>
        <v>#N/A</v>
      </c>
      <c r="BK178" t="b">
        <f t="shared" ca="1" si="162"/>
        <v>0</v>
      </c>
      <c r="BL178" s="30" t="e">
        <f t="shared" ca="1" si="112"/>
        <v>#N/A</v>
      </c>
      <c r="BM178" s="91" t="e">
        <f t="shared" ca="1" si="113"/>
        <v>#N/A</v>
      </c>
      <c r="BN178" s="17" t="b">
        <f t="shared" ca="1" si="163"/>
        <v>0</v>
      </c>
      <c r="BO178" t="b">
        <f t="shared" ca="1" si="164"/>
        <v>0</v>
      </c>
      <c r="BP178" t="b">
        <f t="shared" ca="1" si="165"/>
        <v>1</v>
      </c>
      <c r="BQ178" t="b">
        <f t="shared" ca="1" si="166"/>
        <v>1</v>
      </c>
      <c r="BR178" s="106" t="b">
        <f t="shared" si="167"/>
        <v>1</v>
      </c>
    </row>
    <row r="179" spans="1:70" ht="15" customHeight="1">
      <c r="A179" s="19">
        <f t="shared" si="130"/>
        <v>21.25</v>
      </c>
      <c r="B179" s="22">
        <f t="shared" ca="1" si="126"/>
        <v>181</v>
      </c>
      <c r="C179" s="4">
        <f t="shared" ca="1" si="126"/>
        <v>181</v>
      </c>
      <c r="D179" s="21">
        <f t="shared" ca="1" si="126"/>
        <v>117.50511231042493</v>
      </c>
      <c r="E179" s="4">
        <f t="shared" ca="1" si="127"/>
        <v>181</v>
      </c>
      <c r="F179" s="4">
        <f t="shared" ca="1" si="127"/>
        <v>138.54656707859584</v>
      </c>
      <c r="G179" s="22">
        <f t="shared" ca="1" si="128"/>
        <v>147.0432905018248</v>
      </c>
      <c r="H179" s="4">
        <f t="shared" ca="1" si="128"/>
        <v>96.804626928785765</v>
      </c>
      <c r="I179" s="97">
        <f t="shared" si="131"/>
        <v>21.25</v>
      </c>
      <c r="J179" s="22">
        <f t="shared" ca="1" si="132"/>
        <v>120</v>
      </c>
      <c r="K179" s="21">
        <f t="shared" ca="1" si="139"/>
        <v>138.54656707859584</v>
      </c>
      <c r="L179" s="4">
        <f t="shared" ca="1" si="129"/>
        <v>147.0432905018248</v>
      </c>
      <c r="M179" s="21">
        <f t="shared" ca="1" si="140"/>
        <v>181</v>
      </c>
      <c r="N179" s="22" t="e">
        <f t="shared" ca="1" si="141"/>
        <v>#N/A</v>
      </c>
      <c r="O179" s="21" t="e">
        <f t="shared" ca="1" si="142"/>
        <v>#N/A</v>
      </c>
      <c r="P179" s="97">
        <f t="shared" ca="1" si="133"/>
        <v>25.269357541898231</v>
      </c>
      <c r="Q179" t="e">
        <f t="shared" ca="1" si="134"/>
        <v>#N/A</v>
      </c>
      <c r="R179" s="106" t="e">
        <f t="shared" ca="1" si="135"/>
        <v>#N/A</v>
      </c>
      <c r="S179" s="97">
        <f t="shared" ca="1" si="136"/>
        <v>80.279582162748113</v>
      </c>
      <c r="T179" s="34" t="e">
        <f t="shared" ca="1" si="137"/>
        <v>#N/A</v>
      </c>
      <c r="U179" s="59" t="e">
        <f t="shared" ca="1" si="138"/>
        <v>#N/A</v>
      </c>
      <c r="AB179" s="4"/>
      <c r="AC179" s="4"/>
      <c r="AD179" s="4"/>
      <c r="AE179" s="4"/>
      <c r="AL179" s="97">
        <f t="shared" ca="1" si="143"/>
        <v>18.848104624022763</v>
      </c>
      <c r="AM179" s="91">
        <f t="shared" ca="1" si="144"/>
        <v>-9.813839823529408</v>
      </c>
      <c r="AN179" s="97">
        <f t="shared" ca="1" si="145"/>
        <v>-18.848104624022763</v>
      </c>
      <c r="AO179" s="91">
        <f t="shared" ca="1" si="146"/>
        <v>-9.813839823529408</v>
      </c>
      <c r="AP179" s="97" t="e">
        <f t="shared" ca="1" si="147"/>
        <v>#N/A</v>
      </c>
      <c r="AQ179" s="91" t="e">
        <f t="shared" ca="1" si="148"/>
        <v>#N/A</v>
      </c>
      <c r="AR179" s="30" t="e">
        <f t="shared" ca="1" si="149"/>
        <v>#N/A</v>
      </c>
      <c r="AS179" s="91" t="e">
        <f t="shared" ca="1" si="150"/>
        <v>#N/A</v>
      </c>
      <c r="AT179" s="97">
        <f t="shared" ca="1" si="151"/>
        <v>18.403039830419324</v>
      </c>
      <c r="AU179" s="91">
        <f t="shared" ca="1" si="152"/>
        <v>-10.624999999999995</v>
      </c>
      <c r="AV179" s="97">
        <f t="shared" ca="1" si="153"/>
        <v>11.560110758789875</v>
      </c>
      <c r="AW179" s="91">
        <f t="shared" ca="1" si="154"/>
        <v>-17.830489035483872</v>
      </c>
      <c r="AX179" s="97" t="e">
        <f t="shared" ca="1" si="155"/>
        <v>#N/A</v>
      </c>
      <c r="AY179" s="91" t="e">
        <f t="shared" ca="1" si="156"/>
        <v>#N/A</v>
      </c>
      <c r="BD179" s="166">
        <v>136</v>
      </c>
      <c r="BE179" s="30">
        <f t="shared" ca="1" si="157"/>
        <v>1.1069322706817852</v>
      </c>
      <c r="BF179" s="30">
        <f t="shared" ca="1" si="158"/>
        <v>1.5396868533834551</v>
      </c>
      <c r="BG179" s="30">
        <f t="shared" ref="BG179:BG243" ca="1" si="168">$E$17/(3*$C$9^2/(3*$C$9+$C$14*COS(RADIANS(BD179))))</f>
        <v>1.2900079041861381</v>
      </c>
      <c r="BH179" s="17" t="b">
        <f t="shared" ca="1" si="159"/>
        <v>0</v>
      </c>
      <c r="BI179" s="30" t="e">
        <f t="shared" ca="1" si="160"/>
        <v>#N/A</v>
      </c>
      <c r="BJ179" s="91" t="e">
        <f t="shared" ca="1" si="161"/>
        <v>#N/A</v>
      </c>
      <c r="BK179" t="b">
        <f t="shared" ca="1" si="162"/>
        <v>1</v>
      </c>
      <c r="BL179" s="30">
        <f t="shared" ref="BL179:BL243" ca="1" si="169">IF(BK179,$C$14*SIN(RADIANS(BD179)),#N/A)</f>
        <v>17.36645926147493</v>
      </c>
      <c r="BM179" s="91">
        <f t="shared" ref="BM179:BM243" ca="1" si="170">IF(BK179,$C$14*COS(RADIANS(BD179)),#N/A)</f>
        <v>-17.983495008466281</v>
      </c>
      <c r="BN179" s="17" t="b">
        <f t="shared" ca="1" si="163"/>
        <v>0</v>
      </c>
      <c r="BO179" t="b">
        <f t="shared" ca="1" si="164"/>
        <v>1</v>
      </c>
      <c r="BP179" t="b">
        <f t="shared" ca="1" si="165"/>
        <v>1</v>
      </c>
      <c r="BQ179" t="b">
        <f t="shared" ca="1" si="166"/>
        <v>1</v>
      </c>
      <c r="BR179" s="106" t="b">
        <f t="shared" si="167"/>
        <v>1</v>
      </c>
    </row>
    <row r="180" spans="1:70" ht="15" customHeight="1">
      <c r="A180" s="19">
        <f t="shared" si="130"/>
        <v>21.40625</v>
      </c>
      <c r="B180" s="22">
        <f t="shared" ca="1" si="126"/>
        <v>181</v>
      </c>
      <c r="C180" s="4">
        <f t="shared" ca="1" si="126"/>
        <v>181</v>
      </c>
      <c r="D180" s="21">
        <f t="shared" ca="1" si="126"/>
        <v>117.28756920978927</v>
      </c>
      <c r="E180" s="4">
        <f t="shared" ca="1" si="127"/>
        <v>181</v>
      </c>
      <c r="F180" s="4">
        <f t="shared" ca="1" si="127"/>
        <v>138.07527263450407</v>
      </c>
      <c r="G180" s="22">
        <f t="shared" ca="1" si="128"/>
        <v>146.4037182843517</v>
      </c>
      <c r="H180" s="4">
        <f t="shared" ca="1" si="128"/>
        <v>96.754725859724019</v>
      </c>
      <c r="I180" s="97">
        <f t="shared" si="131"/>
        <v>21.40625</v>
      </c>
      <c r="J180" s="22">
        <f t="shared" ca="1" si="132"/>
        <v>120</v>
      </c>
      <c r="K180" s="21">
        <f t="shared" ca="1" si="139"/>
        <v>138.07527263450407</v>
      </c>
      <c r="L180" s="4">
        <f t="shared" ca="1" si="129"/>
        <v>146.4037182843517</v>
      </c>
      <c r="M180" s="21">
        <f t="shared" ca="1" si="140"/>
        <v>181</v>
      </c>
      <c r="N180" s="22" t="e">
        <f t="shared" ca="1" si="141"/>
        <v>#N/A</v>
      </c>
      <c r="O180" s="21" t="e">
        <f t="shared" ca="1" si="142"/>
        <v>#N/A</v>
      </c>
      <c r="P180" s="97">
        <f t="shared" ca="1" si="133"/>
        <v>25.486900642533897</v>
      </c>
      <c r="Q180" t="e">
        <f t="shared" ca="1" si="134"/>
        <v>#N/A</v>
      </c>
      <c r="R180" s="106" t="e">
        <f t="shared" ca="1" si="135"/>
        <v>#N/A</v>
      </c>
      <c r="S180" s="97">
        <f t="shared" ca="1" si="136"/>
        <v>80.062039062112433</v>
      </c>
      <c r="T180" s="34" t="e">
        <f t="shared" ca="1" si="137"/>
        <v>#N/A</v>
      </c>
      <c r="U180" s="59" t="e">
        <f t="shared" ca="1" si="138"/>
        <v>#N/A</v>
      </c>
      <c r="AB180" s="4"/>
      <c r="AC180" s="4"/>
      <c r="AD180" s="4"/>
      <c r="AE180" s="4"/>
      <c r="AL180" s="97">
        <f t="shared" ca="1" si="143"/>
        <v>19.024092277441468</v>
      </c>
      <c r="AM180" s="91">
        <f t="shared" ca="1" si="144"/>
        <v>-9.8138398235294133</v>
      </c>
      <c r="AN180" s="97">
        <f t="shared" ca="1" si="145"/>
        <v>-19.024092277441468</v>
      </c>
      <c r="AO180" s="91">
        <f t="shared" ca="1" si="146"/>
        <v>-9.8138398235294133</v>
      </c>
      <c r="AP180" s="97" t="e">
        <f t="shared" ca="1" si="147"/>
        <v>#N/A</v>
      </c>
      <c r="AQ180" s="91" t="e">
        <f t="shared" ca="1" si="148"/>
        <v>#N/A</v>
      </c>
      <c r="AR180" s="30" t="e">
        <f t="shared" ca="1" si="149"/>
        <v>#N/A</v>
      </c>
      <c r="AS180" s="91" t="e">
        <f t="shared" ca="1" si="150"/>
        <v>#N/A</v>
      </c>
      <c r="AT180" s="97">
        <f t="shared" ca="1" si="151"/>
        <v>18.53835629976064</v>
      </c>
      <c r="AU180" s="91">
        <f t="shared" ca="1" si="152"/>
        <v>-10.703124999999995</v>
      </c>
      <c r="AV180" s="97">
        <f t="shared" ca="1" si="153"/>
        <v>11.844880743088519</v>
      </c>
      <c r="AW180" s="91">
        <f t="shared" ca="1" si="154"/>
        <v>-17.830489035483879</v>
      </c>
      <c r="AX180" s="97" t="e">
        <f t="shared" ca="1" si="155"/>
        <v>#N/A</v>
      </c>
      <c r="AY180" s="91" t="e">
        <f t="shared" ca="1" si="156"/>
        <v>#N/A</v>
      </c>
      <c r="BD180" s="166">
        <v>137</v>
      </c>
      <c r="BE180" s="30">
        <f t="shared" ca="1" si="157"/>
        <v>1.0887487638577273</v>
      </c>
      <c r="BF180" s="30">
        <f t="shared" ca="1" si="158"/>
        <v>1.5162762664175089</v>
      </c>
      <c r="BG180" s="30">
        <f t="shared" ca="1" si="168"/>
        <v>1.270393628620075</v>
      </c>
      <c r="BH180" s="17" t="b">
        <f t="shared" ca="1" si="159"/>
        <v>0</v>
      </c>
      <c r="BI180" s="30" t="e">
        <f t="shared" ca="1" si="160"/>
        <v>#N/A</v>
      </c>
      <c r="BJ180" s="91" t="e">
        <f t="shared" ca="1" si="161"/>
        <v>#N/A</v>
      </c>
      <c r="BK180" t="b">
        <f t="shared" ca="1" si="162"/>
        <v>1</v>
      </c>
      <c r="BL180" s="30">
        <f t="shared" ca="1" si="169"/>
        <v>17.049959001562463</v>
      </c>
      <c r="BM180" s="91">
        <f t="shared" ca="1" si="170"/>
        <v>-18.283842540479263</v>
      </c>
      <c r="BN180" s="17" t="b">
        <f t="shared" ca="1" si="163"/>
        <v>0</v>
      </c>
      <c r="BO180" t="b">
        <f t="shared" ca="1" si="164"/>
        <v>1</v>
      </c>
      <c r="BP180" t="b">
        <f t="shared" ca="1" si="165"/>
        <v>1</v>
      </c>
      <c r="BQ180" t="b">
        <f t="shared" ca="1" si="166"/>
        <v>1</v>
      </c>
      <c r="BR180" s="106" t="b">
        <f t="shared" si="167"/>
        <v>1</v>
      </c>
    </row>
    <row r="181" spans="1:70" ht="15" customHeight="1">
      <c r="A181" s="19">
        <f t="shared" si="130"/>
        <v>21.5625</v>
      </c>
      <c r="B181" s="22">
        <f t="shared" ca="1" si="126"/>
        <v>181</v>
      </c>
      <c r="C181" s="4">
        <f t="shared" ca="1" si="126"/>
        <v>181</v>
      </c>
      <c r="D181" s="21">
        <f t="shared" ca="1" si="126"/>
        <v>117.07359499609933</v>
      </c>
      <c r="E181" s="4">
        <f t="shared" ca="1" si="127"/>
        <v>181</v>
      </c>
      <c r="F181" s="4">
        <f t="shared" ca="1" si="127"/>
        <v>137.61499469991045</v>
      </c>
      <c r="G181" s="22">
        <f t="shared" ca="1" si="128"/>
        <v>145.78376074555084</v>
      </c>
      <c r="H181" s="4">
        <f t="shared" ca="1" si="128"/>
        <v>96.705553030419466</v>
      </c>
      <c r="I181" s="97">
        <f t="shared" si="131"/>
        <v>21.5625</v>
      </c>
      <c r="J181" s="22">
        <f t="shared" ca="1" si="132"/>
        <v>120</v>
      </c>
      <c r="K181" s="21">
        <f t="shared" ca="1" si="139"/>
        <v>137.61499469991045</v>
      </c>
      <c r="L181" s="4">
        <f t="shared" ca="1" si="129"/>
        <v>145.78376074555084</v>
      </c>
      <c r="M181" s="21">
        <f t="shared" ca="1" si="140"/>
        <v>181</v>
      </c>
      <c r="N181" s="22" t="e">
        <f t="shared" ca="1" si="141"/>
        <v>#N/A</v>
      </c>
      <c r="O181" s="21" t="e">
        <f t="shared" ca="1" si="142"/>
        <v>#N/A</v>
      </c>
      <c r="P181" s="97">
        <f t="shared" ca="1" si="133"/>
        <v>25.700874856223834</v>
      </c>
      <c r="Q181" t="e">
        <f t="shared" ca="1" si="134"/>
        <v>#N/A</v>
      </c>
      <c r="R181" s="106" t="e">
        <f t="shared" ca="1" si="135"/>
        <v>#N/A</v>
      </c>
      <c r="S181" s="97">
        <f t="shared" ca="1" si="136"/>
        <v>79.848064848422496</v>
      </c>
      <c r="T181" s="34" t="e">
        <f t="shared" ca="1" si="137"/>
        <v>#N/A</v>
      </c>
      <c r="U181" s="59" t="e">
        <f t="shared" ca="1" si="138"/>
        <v>#N/A</v>
      </c>
      <c r="AB181" s="4"/>
      <c r="AC181" s="4"/>
      <c r="AD181" s="4"/>
      <c r="AE181" s="4"/>
      <c r="AL181" s="97">
        <f t="shared" ca="1" si="143"/>
        <v>19.199738388012172</v>
      </c>
      <c r="AM181" s="91">
        <f t="shared" ca="1" si="144"/>
        <v>-9.8138398235294115</v>
      </c>
      <c r="AN181" s="97">
        <f t="shared" ca="1" si="145"/>
        <v>-19.199738388012172</v>
      </c>
      <c r="AO181" s="91">
        <f t="shared" ca="1" si="146"/>
        <v>-9.8138398235294115</v>
      </c>
      <c r="AP181" s="97" t="e">
        <f t="shared" ca="1" si="147"/>
        <v>#N/A</v>
      </c>
      <c r="AQ181" s="91" t="e">
        <f t="shared" ca="1" si="148"/>
        <v>#N/A</v>
      </c>
      <c r="AR181" s="30" t="e">
        <f t="shared" ca="1" si="149"/>
        <v>#N/A</v>
      </c>
      <c r="AS181" s="91" t="e">
        <f t="shared" ca="1" si="150"/>
        <v>#N/A</v>
      </c>
      <c r="AT181" s="97">
        <f t="shared" ca="1" si="151"/>
        <v>18.673672769101959</v>
      </c>
      <c r="AU181" s="91">
        <f t="shared" ca="1" si="152"/>
        <v>-10.781249999999995</v>
      </c>
      <c r="AV181" s="97">
        <f t="shared" ca="1" si="153"/>
        <v>12.124976989895256</v>
      </c>
      <c r="AW181" s="91">
        <f t="shared" ca="1" si="154"/>
        <v>-17.830489035483872</v>
      </c>
      <c r="AX181" s="97" t="e">
        <f t="shared" ca="1" si="155"/>
        <v>#N/A</v>
      </c>
      <c r="AY181" s="91" t="e">
        <f t="shared" ca="1" si="156"/>
        <v>#N/A</v>
      </c>
      <c r="BD181" s="166">
        <v>138</v>
      </c>
      <c r="BE181" s="30">
        <f t="shared" ca="1" si="157"/>
        <v>1.0714741074448439</v>
      </c>
      <c r="BF181" s="30">
        <f t="shared" ca="1" si="158"/>
        <v>1.4932997890798112</v>
      </c>
      <c r="BG181" s="30">
        <f t="shared" ca="1" si="168"/>
        <v>1.2511430665263283</v>
      </c>
      <c r="BH181" s="17" t="b">
        <f t="shared" ca="1" si="159"/>
        <v>0</v>
      </c>
      <c r="BI181" s="30" t="e">
        <f t="shared" ca="1" si="160"/>
        <v>#N/A</v>
      </c>
      <c r="BJ181" s="91" t="e">
        <f t="shared" ca="1" si="161"/>
        <v>#N/A</v>
      </c>
      <c r="BK181" t="b">
        <f t="shared" ca="1" si="162"/>
        <v>1</v>
      </c>
      <c r="BL181" s="30">
        <f t="shared" ca="1" si="169"/>
        <v>16.72826515897146</v>
      </c>
      <c r="BM181" s="91">
        <f t="shared" ca="1" si="170"/>
        <v>-18.578620636934851</v>
      </c>
      <c r="BN181" s="17" t="b">
        <f t="shared" ca="1" si="163"/>
        <v>0</v>
      </c>
      <c r="BO181" t="b">
        <f t="shared" ca="1" si="164"/>
        <v>1</v>
      </c>
      <c r="BP181" t="b">
        <f t="shared" ca="1" si="165"/>
        <v>1</v>
      </c>
      <c r="BQ181" t="b">
        <f t="shared" ca="1" si="166"/>
        <v>1</v>
      </c>
      <c r="BR181" s="106" t="b">
        <f t="shared" si="167"/>
        <v>1</v>
      </c>
    </row>
    <row r="182" spans="1:70" ht="15" customHeight="1">
      <c r="A182" s="19">
        <f t="shared" si="130"/>
        <v>21.71875</v>
      </c>
      <c r="B182" s="22">
        <f t="shared" ref="B182:D202" ca="1" si="171">IFERROR(DEGREES(ACOS(3*$C$9*($C$9-$C$17/B$42)/($C$17/B$42*$A182))),IF($C$9-$C$17/B$42&lt;=0,181,-1))</f>
        <v>181</v>
      </c>
      <c r="C182" s="4">
        <f t="shared" ca="1" si="171"/>
        <v>181</v>
      </c>
      <c r="D182" s="21">
        <f t="shared" ca="1" si="171"/>
        <v>116.86309849585211</v>
      </c>
      <c r="E182" s="4">
        <f t="shared" ref="E182:F202" ca="1" si="172">IFERROR(DEGREES(ACOS(3*$C$9*($C$9-$D$17/E$42)/($D$17/E$42*$A182))),IF($C$9-$D$17/E$42&lt;=0,181,-1))</f>
        <v>181</v>
      </c>
      <c r="F182" s="4">
        <f t="shared" ca="1" si="172"/>
        <v>137.16527022981356</v>
      </c>
      <c r="G182" s="22">
        <f t="shared" ref="G182:H202" ca="1" si="173">IFERROR(DEGREES(ACOS(3*$C$9*($C$9-$E$17/G$42)/($E$17/G$42*$A182))),IF($C$9-$E$17/G$42&lt;=0,181,-1))</f>
        <v>145.18222913199915</v>
      </c>
      <c r="H182" s="4">
        <f t="shared" ca="1" si="173"/>
        <v>96.657092578636338</v>
      </c>
      <c r="I182" s="97">
        <f t="shared" si="131"/>
        <v>21.71875</v>
      </c>
      <c r="J182" s="22">
        <f t="shared" ca="1" si="132"/>
        <v>120</v>
      </c>
      <c r="K182" s="21">
        <f t="shared" ca="1" si="139"/>
        <v>137.16527022981356</v>
      </c>
      <c r="L182" s="4">
        <f t="shared" ca="1" si="129"/>
        <v>145.18222913199915</v>
      </c>
      <c r="M182" s="21">
        <f t="shared" ca="1" si="140"/>
        <v>181</v>
      </c>
      <c r="N182" s="22" t="e">
        <f t="shared" ca="1" si="141"/>
        <v>#N/A</v>
      </c>
      <c r="O182" s="21" t="e">
        <f t="shared" ca="1" si="142"/>
        <v>#N/A</v>
      </c>
      <c r="P182" s="97">
        <f t="shared" ca="1" si="133"/>
        <v>25.911371356471051</v>
      </c>
      <c r="Q182" t="e">
        <f t="shared" ca="1" si="134"/>
        <v>#N/A</v>
      </c>
      <c r="R182" s="106" t="e">
        <f t="shared" ca="1" si="135"/>
        <v>#N/A</v>
      </c>
      <c r="S182" s="97">
        <f t="shared" ca="1" si="136"/>
        <v>79.637568348175279</v>
      </c>
      <c r="T182" s="34" t="e">
        <f t="shared" ca="1" si="137"/>
        <v>#N/A</v>
      </c>
      <c r="U182" s="59" t="e">
        <f t="shared" ca="1" si="138"/>
        <v>#N/A</v>
      </c>
      <c r="AB182" s="4"/>
      <c r="AC182" s="4"/>
      <c r="AD182" s="4"/>
      <c r="AE182" s="4"/>
      <c r="AL182" s="97">
        <f t="shared" ca="1" si="143"/>
        <v>19.375052244590421</v>
      </c>
      <c r="AM182" s="91">
        <f t="shared" ca="1" si="144"/>
        <v>-9.8138398235294098</v>
      </c>
      <c r="AN182" s="97">
        <f t="shared" ca="1" si="145"/>
        <v>-19.375052244590421</v>
      </c>
      <c r="AO182" s="91">
        <f t="shared" ca="1" si="146"/>
        <v>-9.8138398235294098</v>
      </c>
      <c r="AP182" s="97" t="e">
        <f t="shared" ca="1" si="147"/>
        <v>#N/A</v>
      </c>
      <c r="AQ182" s="91" t="e">
        <f t="shared" ca="1" si="148"/>
        <v>#N/A</v>
      </c>
      <c r="AR182" s="30" t="e">
        <f t="shared" ca="1" si="149"/>
        <v>#N/A</v>
      </c>
      <c r="AS182" s="91" t="e">
        <f t="shared" ca="1" si="150"/>
        <v>#N/A</v>
      </c>
      <c r="AT182" s="97">
        <f t="shared" ca="1" si="151"/>
        <v>18.808989238443278</v>
      </c>
      <c r="AU182" s="91">
        <f t="shared" ca="1" si="152"/>
        <v>-10.859374999999995</v>
      </c>
      <c r="AV182" s="97">
        <f t="shared" ca="1" si="153"/>
        <v>12.400716201816305</v>
      </c>
      <c r="AW182" s="91">
        <f t="shared" ca="1" si="154"/>
        <v>-17.830489035483872</v>
      </c>
      <c r="AX182" s="97" t="e">
        <f t="shared" ca="1" si="155"/>
        <v>#N/A</v>
      </c>
      <c r="AY182" s="91" t="e">
        <f t="shared" ca="1" si="156"/>
        <v>#N/A</v>
      </c>
      <c r="BD182" s="166">
        <v>139</v>
      </c>
      <c r="BE182" s="30">
        <f t="shared" ca="1" si="157"/>
        <v>1.0550554272089778</v>
      </c>
      <c r="BF182" s="30">
        <f t="shared" ca="1" si="158"/>
        <v>1.4707644202279366</v>
      </c>
      <c r="BG182" s="30">
        <f t="shared" ca="1" si="168"/>
        <v>1.2322620818125956</v>
      </c>
      <c r="BH182" s="17" t="b">
        <f t="shared" ca="1" si="159"/>
        <v>0</v>
      </c>
      <c r="BI182" s="30" t="e">
        <f t="shared" ca="1" si="160"/>
        <v>#N/A</v>
      </c>
      <c r="BJ182" s="91" t="e">
        <f t="shared" ca="1" si="161"/>
        <v>#N/A</v>
      </c>
      <c r="BK182" t="b">
        <f t="shared" ca="1" si="162"/>
        <v>1</v>
      </c>
      <c r="BL182" s="30">
        <f t="shared" ca="1" si="169"/>
        <v>16.401475724762683</v>
      </c>
      <c r="BM182" s="91">
        <f t="shared" ca="1" si="170"/>
        <v>-18.8677395055693</v>
      </c>
      <c r="BN182" s="17" t="b">
        <f t="shared" ca="1" si="163"/>
        <v>0</v>
      </c>
      <c r="BO182" t="b">
        <f t="shared" ca="1" si="164"/>
        <v>1</v>
      </c>
      <c r="BP182" t="b">
        <f t="shared" ca="1" si="165"/>
        <v>1</v>
      </c>
      <c r="BQ182" t="b">
        <f t="shared" ca="1" si="166"/>
        <v>1</v>
      </c>
      <c r="BR182" s="106" t="b">
        <f t="shared" si="167"/>
        <v>1</v>
      </c>
    </row>
    <row r="183" spans="1:70" ht="15" customHeight="1">
      <c r="A183" s="19">
        <f t="shared" si="130"/>
        <v>21.875</v>
      </c>
      <c r="B183" s="22">
        <f t="shared" ca="1" si="171"/>
        <v>181</v>
      </c>
      <c r="C183" s="4">
        <f t="shared" ca="1" si="171"/>
        <v>181</v>
      </c>
      <c r="D183" s="21">
        <f t="shared" ca="1" si="171"/>
        <v>116.65599175741207</v>
      </c>
      <c r="E183" s="4">
        <f t="shared" ca="1" si="172"/>
        <v>181</v>
      </c>
      <c r="F183" s="4">
        <f t="shared" ca="1" si="172"/>
        <v>136.72566608820136</v>
      </c>
      <c r="G183" s="22">
        <f t="shared" ca="1" si="173"/>
        <v>144.59804902544195</v>
      </c>
      <c r="H183" s="4">
        <f t="shared" ca="1" si="173"/>
        <v>96.609329100525358</v>
      </c>
      <c r="I183" s="97">
        <f t="shared" si="131"/>
        <v>21.875</v>
      </c>
      <c r="J183" s="22">
        <f t="shared" ca="1" si="132"/>
        <v>120</v>
      </c>
      <c r="K183" s="21">
        <f t="shared" ca="1" si="139"/>
        <v>136.72566608820136</v>
      </c>
      <c r="L183" s="4">
        <f t="shared" ca="1" si="129"/>
        <v>144.59804902544195</v>
      </c>
      <c r="M183" s="21">
        <f t="shared" ca="1" si="140"/>
        <v>181</v>
      </c>
      <c r="N183" s="22" t="e">
        <f t="shared" ca="1" si="141"/>
        <v>#N/A</v>
      </c>
      <c r="O183" s="21" t="e">
        <f t="shared" ca="1" si="142"/>
        <v>#N/A</v>
      </c>
      <c r="P183" s="97">
        <f t="shared" ca="1" si="133"/>
        <v>26.118478094911097</v>
      </c>
      <c r="Q183" t="e">
        <f t="shared" ca="1" si="134"/>
        <v>#N/A</v>
      </c>
      <c r="R183" s="106" t="e">
        <f t="shared" ca="1" si="135"/>
        <v>#N/A</v>
      </c>
      <c r="S183" s="97">
        <f t="shared" ca="1" si="136"/>
        <v>79.430461609735232</v>
      </c>
      <c r="T183" s="34" t="e">
        <f t="shared" ca="1" si="137"/>
        <v>#N/A</v>
      </c>
      <c r="U183" s="59" t="e">
        <f t="shared" ca="1" si="138"/>
        <v>#N/A</v>
      </c>
      <c r="AB183" s="4"/>
      <c r="AC183" s="4"/>
      <c r="AD183" s="4"/>
      <c r="AE183" s="4"/>
      <c r="AL183" s="97">
        <f t="shared" ca="1" si="143"/>
        <v>19.550042785582544</v>
      </c>
      <c r="AM183" s="91">
        <f t="shared" ca="1" si="144"/>
        <v>-9.8138398235294133</v>
      </c>
      <c r="AN183" s="97">
        <f t="shared" ca="1" si="145"/>
        <v>-19.550042785582544</v>
      </c>
      <c r="AO183" s="91">
        <f t="shared" ca="1" si="146"/>
        <v>-9.8138398235294133</v>
      </c>
      <c r="AP183" s="97" t="e">
        <f t="shared" ca="1" si="147"/>
        <v>#N/A</v>
      </c>
      <c r="AQ183" s="91" t="e">
        <f t="shared" ca="1" si="148"/>
        <v>#N/A</v>
      </c>
      <c r="AR183" s="30" t="e">
        <f t="shared" ca="1" si="149"/>
        <v>#N/A</v>
      </c>
      <c r="AS183" s="91" t="e">
        <f t="shared" ca="1" si="150"/>
        <v>#N/A</v>
      </c>
      <c r="AT183" s="97">
        <f t="shared" ca="1" si="151"/>
        <v>18.944305707784597</v>
      </c>
      <c r="AU183" s="91">
        <f t="shared" ca="1" si="152"/>
        <v>-10.937499999999995</v>
      </c>
      <c r="AV183" s="97">
        <f t="shared" ca="1" si="153"/>
        <v>12.672382797070542</v>
      </c>
      <c r="AW183" s="91">
        <f t="shared" ca="1" si="154"/>
        <v>-17.830489035483872</v>
      </c>
      <c r="AX183" s="97" t="e">
        <f t="shared" ca="1" si="155"/>
        <v>#N/A</v>
      </c>
      <c r="AY183" s="91" t="e">
        <f t="shared" ca="1" si="156"/>
        <v>#N/A</v>
      </c>
      <c r="BD183" s="166">
        <v>140</v>
      </c>
      <c r="BE183" s="30">
        <f t="shared" ca="1" si="157"/>
        <v>1.0394441807300916</v>
      </c>
      <c r="BF183" s="30">
        <f t="shared" ca="1" si="158"/>
        <v>1.4486770243535436</v>
      </c>
      <c r="BG183" s="30">
        <f t="shared" ca="1" si="168"/>
        <v>1.2137564258097258</v>
      </c>
      <c r="BH183" s="17" t="b">
        <f t="shared" ca="1" si="159"/>
        <v>0</v>
      </c>
      <c r="BI183" s="30" t="e">
        <f t="shared" ca="1" si="160"/>
        <v>#N/A</v>
      </c>
      <c r="BJ183" s="91" t="e">
        <f t="shared" ca="1" si="161"/>
        <v>#N/A</v>
      </c>
      <c r="BK183" t="b">
        <f t="shared" ca="1" si="162"/>
        <v>1</v>
      </c>
      <c r="BL183" s="30">
        <f t="shared" ca="1" si="169"/>
        <v>16.069690242163485</v>
      </c>
      <c r="BM183" s="91">
        <f t="shared" ca="1" si="170"/>
        <v>-19.151111077974448</v>
      </c>
      <c r="BN183" s="17" t="b">
        <f t="shared" ca="1" si="163"/>
        <v>0</v>
      </c>
      <c r="BO183" t="b">
        <f t="shared" ca="1" si="164"/>
        <v>1</v>
      </c>
      <c r="BP183" t="b">
        <f t="shared" ca="1" si="165"/>
        <v>1</v>
      </c>
      <c r="BQ183" t="b">
        <f t="shared" ca="1" si="166"/>
        <v>1</v>
      </c>
      <c r="BR183" s="106" t="b">
        <f t="shared" si="167"/>
        <v>1</v>
      </c>
    </row>
    <row r="184" spans="1:70" ht="15" customHeight="1">
      <c r="A184" s="19">
        <f t="shared" si="130"/>
        <v>22.03125</v>
      </c>
      <c r="B184" s="22">
        <f t="shared" ca="1" si="171"/>
        <v>181</v>
      </c>
      <c r="C184" s="4">
        <f t="shared" ca="1" si="171"/>
        <v>181</v>
      </c>
      <c r="D184" s="21">
        <f t="shared" ca="1" si="171"/>
        <v>116.4521899037273</v>
      </c>
      <c r="E184" s="4">
        <f t="shared" ca="1" si="172"/>
        <v>181</v>
      </c>
      <c r="F184" s="4">
        <f t="shared" ca="1" si="172"/>
        <v>136.29577639780487</v>
      </c>
      <c r="G184" s="22">
        <f t="shared" ca="1" si="173"/>
        <v>144.03024531306539</v>
      </c>
      <c r="H184" s="4">
        <f t="shared" ca="1" si="173"/>
        <v>96.562247634147738</v>
      </c>
      <c r="I184" s="97">
        <f t="shared" si="131"/>
        <v>22.03125</v>
      </c>
      <c r="J184" s="22">
        <f t="shared" ca="1" si="132"/>
        <v>120</v>
      </c>
      <c r="K184" s="21">
        <f t="shared" ca="1" si="139"/>
        <v>136.29577639780487</v>
      </c>
      <c r="L184" s="4">
        <f t="shared" ca="1" si="129"/>
        <v>144.03024531306539</v>
      </c>
      <c r="M184" s="21">
        <f t="shared" ca="1" si="140"/>
        <v>181</v>
      </c>
      <c r="N184" s="22" t="e">
        <f t="shared" ca="1" si="141"/>
        <v>#N/A</v>
      </c>
      <c r="O184" s="21" t="e">
        <f t="shared" ca="1" si="142"/>
        <v>#N/A</v>
      </c>
      <c r="P184" s="97">
        <f t="shared" ca="1" si="133"/>
        <v>26.322279948595863</v>
      </c>
      <c r="Q184" t="e">
        <f t="shared" ca="1" si="134"/>
        <v>#N/A</v>
      </c>
      <c r="R184" s="106" t="e">
        <f t="shared" ca="1" si="135"/>
        <v>#N/A</v>
      </c>
      <c r="S184" s="97">
        <f t="shared" ca="1" si="136"/>
        <v>79.226659756050481</v>
      </c>
      <c r="T184" s="34" t="e">
        <f t="shared" ca="1" si="137"/>
        <v>#N/A</v>
      </c>
      <c r="U184" s="59" t="e">
        <f t="shared" ca="1" si="138"/>
        <v>#N/A</v>
      </c>
      <c r="AB184" s="4"/>
      <c r="AC184" s="4"/>
      <c r="AD184" s="4"/>
      <c r="AE184" s="4"/>
      <c r="AL184" s="97">
        <f t="shared" ca="1" si="143"/>
        <v>19.724718616005863</v>
      </c>
      <c r="AM184" s="91">
        <f t="shared" ca="1" si="144"/>
        <v>-9.8138398235294133</v>
      </c>
      <c r="AN184" s="97">
        <f t="shared" ca="1" si="145"/>
        <v>-19.724718616005863</v>
      </c>
      <c r="AO184" s="91">
        <f t="shared" ca="1" si="146"/>
        <v>-9.8138398235294133</v>
      </c>
      <c r="AP184" s="97" t="e">
        <f t="shared" ca="1" si="147"/>
        <v>#N/A</v>
      </c>
      <c r="AQ184" s="91" t="e">
        <f t="shared" ca="1" si="148"/>
        <v>#N/A</v>
      </c>
      <c r="AR184" s="30" t="e">
        <f t="shared" ca="1" si="149"/>
        <v>#N/A</v>
      </c>
      <c r="AS184" s="91" t="e">
        <f t="shared" ca="1" si="150"/>
        <v>#N/A</v>
      </c>
      <c r="AT184" s="97">
        <f t="shared" ca="1" si="151"/>
        <v>19.079622177125916</v>
      </c>
      <c r="AU184" s="91">
        <f t="shared" ca="1" si="152"/>
        <v>-11.015624999999995</v>
      </c>
      <c r="AV184" s="97">
        <f t="shared" ca="1" si="153"/>
        <v>12.94023327911786</v>
      </c>
      <c r="AW184" s="91">
        <f t="shared" ca="1" si="154"/>
        <v>-17.830489035483875</v>
      </c>
      <c r="AX184" s="97" t="e">
        <f t="shared" ca="1" si="155"/>
        <v>#N/A</v>
      </c>
      <c r="AY184" s="91" t="e">
        <f t="shared" ca="1" si="156"/>
        <v>#N/A</v>
      </c>
      <c r="BD184" s="166">
        <v>141</v>
      </c>
      <c r="BE184" s="30">
        <f t="shared" ca="1" si="157"/>
        <v>1.0245957362859339</v>
      </c>
      <c r="BF184" s="30">
        <f t="shared" ca="1" si="158"/>
        <v>1.4270443294913797</v>
      </c>
      <c r="BG184" s="30">
        <f t="shared" ca="1" si="168"/>
        <v>1.1956317355198047</v>
      </c>
      <c r="BH184" s="17" t="b">
        <f t="shared" ca="1" si="159"/>
        <v>0</v>
      </c>
      <c r="BI184" s="30" t="e">
        <f t="shared" ca="1" si="160"/>
        <v>#N/A</v>
      </c>
      <c r="BJ184" s="91" t="e">
        <f t="shared" ca="1" si="161"/>
        <v>#N/A</v>
      </c>
      <c r="BK184" t="b">
        <f t="shared" ca="1" si="162"/>
        <v>1</v>
      </c>
      <c r="BL184" s="30">
        <f t="shared" ca="1" si="169"/>
        <v>15.733009776245934</v>
      </c>
      <c r="BM184" s="91">
        <f t="shared" ca="1" si="170"/>
        <v>-19.428649036424272</v>
      </c>
      <c r="BN184" s="17" t="b">
        <f t="shared" ca="1" si="163"/>
        <v>0</v>
      </c>
      <c r="BO184" t="b">
        <f t="shared" ca="1" si="164"/>
        <v>1</v>
      </c>
      <c r="BP184" t="b">
        <f t="shared" ca="1" si="165"/>
        <v>1</v>
      </c>
      <c r="BQ184" t="b">
        <f t="shared" ca="1" si="166"/>
        <v>1</v>
      </c>
      <c r="BR184" s="106" t="b">
        <f t="shared" si="167"/>
        <v>1</v>
      </c>
    </row>
    <row r="185" spans="1:70" ht="15" customHeight="1">
      <c r="A185" s="19">
        <f t="shared" si="130"/>
        <v>22.1875</v>
      </c>
      <c r="B185" s="22">
        <f t="shared" ca="1" si="171"/>
        <v>181</v>
      </c>
      <c r="C185" s="4">
        <f t="shared" ca="1" si="171"/>
        <v>181</v>
      </c>
      <c r="D185" s="21">
        <f t="shared" ca="1" si="171"/>
        <v>116.25161099337417</v>
      </c>
      <c r="E185" s="4">
        <f t="shared" ca="1" si="172"/>
        <v>181</v>
      </c>
      <c r="F185" s="4">
        <f t="shared" ca="1" si="172"/>
        <v>135.87522018733839</v>
      </c>
      <c r="G185" s="22">
        <f t="shared" ca="1" si="173"/>
        <v>143.47792962635901</v>
      </c>
      <c r="H185" s="4">
        <f t="shared" ca="1" si="173"/>
        <v>96.515833643706372</v>
      </c>
      <c r="I185" s="97">
        <f t="shared" si="131"/>
        <v>22.1875</v>
      </c>
      <c r="J185" s="22">
        <f t="shared" ca="1" si="132"/>
        <v>120</v>
      </c>
      <c r="K185" s="21">
        <f t="shared" ca="1" si="139"/>
        <v>135.87522018733839</v>
      </c>
      <c r="L185" s="4">
        <f t="shared" ca="1" si="129"/>
        <v>143.47792962635901</v>
      </c>
      <c r="M185" s="21">
        <f t="shared" ca="1" si="140"/>
        <v>181</v>
      </c>
      <c r="N185" s="22" t="e">
        <f t="shared" ca="1" si="141"/>
        <v>#N/A</v>
      </c>
      <c r="O185" s="21" t="e">
        <f t="shared" ca="1" si="142"/>
        <v>#N/A</v>
      </c>
      <c r="P185" s="97">
        <f t="shared" ca="1" si="133"/>
        <v>26.522858858948993</v>
      </c>
      <c r="Q185" t="e">
        <f t="shared" ca="1" si="134"/>
        <v>#N/A</v>
      </c>
      <c r="R185" s="106" t="e">
        <f t="shared" ca="1" si="135"/>
        <v>#N/A</v>
      </c>
      <c r="S185" s="97">
        <f t="shared" ca="1" si="136"/>
        <v>79.026080845697351</v>
      </c>
      <c r="T185" s="34" t="e">
        <f t="shared" ca="1" si="137"/>
        <v>#N/A</v>
      </c>
      <c r="U185" s="59" t="e">
        <f t="shared" ca="1" si="138"/>
        <v>#N/A</v>
      </c>
      <c r="AB185" s="4"/>
      <c r="AC185" s="4"/>
      <c r="AD185" s="4"/>
      <c r="AE185" s="4"/>
      <c r="AL185" s="97">
        <f t="shared" ca="1" si="143"/>
        <v>19.89908802352782</v>
      </c>
      <c r="AM185" s="91">
        <f t="shared" ca="1" si="144"/>
        <v>-9.813839823529408</v>
      </c>
      <c r="AN185" s="97">
        <f t="shared" ca="1" si="145"/>
        <v>-19.89908802352782</v>
      </c>
      <c r="AO185" s="91">
        <f t="shared" ca="1" si="146"/>
        <v>-9.813839823529408</v>
      </c>
      <c r="AP185" s="97" t="e">
        <f t="shared" ca="1" si="147"/>
        <v>#N/A</v>
      </c>
      <c r="AQ185" s="91" t="e">
        <f t="shared" ca="1" si="148"/>
        <v>#N/A</v>
      </c>
      <c r="AR185" s="30" t="e">
        <f t="shared" ca="1" si="149"/>
        <v>#N/A</v>
      </c>
      <c r="AS185" s="91" t="e">
        <f t="shared" ca="1" si="150"/>
        <v>#N/A</v>
      </c>
      <c r="AT185" s="97">
        <f t="shared" ca="1" si="151"/>
        <v>19.214938646467235</v>
      </c>
      <c r="AU185" s="91">
        <f t="shared" ca="1" si="152"/>
        <v>-11.093749999999995</v>
      </c>
      <c r="AV185" s="97">
        <f t="shared" ca="1" si="153"/>
        <v>13.204499877143761</v>
      </c>
      <c r="AW185" s="91">
        <f t="shared" ca="1" si="154"/>
        <v>-17.830489035483868</v>
      </c>
      <c r="AX185" s="97" t="e">
        <f t="shared" ca="1" si="155"/>
        <v>#N/A</v>
      </c>
      <c r="AY185" s="91" t="e">
        <f t="shared" ca="1" si="156"/>
        <v>#N/A</v>
      </c>
      <c r="BD185" s="166">
        <v>142</v>
      </c>
      <c r="BE185" s="30">
        <f t="shared" ca="1" si="157"/>
        <v>1.010469000500519</v>
      </c>
      <c r="BF185" s="30">
        <f t="shared" ca="1" si="158"/>
        <v>1.4058729251698618</v>
      </c>
      <c r="BG185" s="30">
        <f t="shared" ca="1" si="168"/>
        <v>1.1778935318990733</v>
      </c>
      <c r="BH185" s="17" t="b">
        <f t="shared" ca="1" si="159"/>
        <v>0</v>
      </c>
      <c r="BI185" s="30" t="e">
        <f t="shared" ca="1" si="160"/>
        <v>#N/A</v>
      </c>
      <c r="BJ185" s="91" t="e">
        <f t="shared" ca="1" si="161"/>
        <v>#N/A</v>
      </c>
      <c r="BK185" t="b">
        <f t="shared" ca="1" si="162"/>
        <v>1</v>
      </c>
      <c r="BL185" s="30">
        <f t="shared" ca="1" si="169"/>
        <v>15.391536883141461</v>
      </c>
      <c r="BM185" s="91">
        <f t="shared" ca="1" si="170"/>
        <v>-19.700268840168047</v>
      </c>
      <c r="BN185" s="17" t="b">
        <f t="shared" ca="1" si="163"/>
        <v>0</v>
      </c>
      <c r="BO185" t="b">
        <f t="shared" ca="1" si="164"/>
        <v>1</v>
      </c>
      <c r="BP185" t="b">
        <f t="shared" ca="1" si="165"/>
        <v>1</v>
      </c>
      <c r="BQ185" t="b">
        <f t="shared" ca="1" si="166"/>
        <v>1</v>
      </c>
      <c r="BR185" s="106" t="b">
        <f t="shared" si="167"/>
        <v>1</v>
      </c>
    </row>
    <row r="186" spans="1:70" ht="15" customHeight="1">
      <c r="A186" s="19">
        <f t="shared" si="130"/>
        <v>22.34375</v>
      </c>
      <c r="B186" s="22">
        <f t="shared" ca="1" si="171"/>
        <v>181</v>
      </c>
      <c r="C186" s="4">
        <f t="shared" ca="1" si="171"/>
        <v>181</v>
      </c>
      <c r="D186" s="21">
        <f t="shared" ca="1" si="171"/>
        <v>116.05417588936686</v>
      </c>
      <c r="E186" s="4">
        <f t="shared" ca="1" si="172"/>
        <v>181</v>
      </c>
      <c r="F186" s="4">
        <f t="shared" ca="1" si="172"/>
        <v>135.46363929612983</v>
      </c>
      <c r="G186" s="22">
        <f t="shared" ca="1" si="173"/>
        <v>142.94028976849611</v>
      </c>
      <c r="H186" s="4">
        <f t="shared" ca="1" si="173"/>
        <v>96.470073004448821</v>
      </c>
      <c r="I186" s="97">
        <f t="shared" si="131"/>
        <v>22.34375</v>
      </c>
      <c r="J186" s="22">
        <f t="shared" ca="1" si="132"/>
        <v>120</v>
      </c>
      <c r="K186" s="21">
        <f t="shared" ca="1" si="139"/>
        <v>135.46363929612983</v>
      </c>
      <c r="L186" s="4">
        <f t="shared" ca="1" si="129"/>
        <v>142.94028976849611</v>
      </c>
      <c r="M186" s="21">
        <f t="shared" ca="1" si="140"/>
        <v>181</v>
      </c>
      <c r="N186" s="22" t="e">
        <f t="shared" ca="1" si="141"/>
        <v>#N/A</v>
      </c>
      <c r="O186" s="21" t="e">
        <f t="shared" ca="1" si="142"/>
        <v>#N/A</v>
      </c>
      <c r="P186" s="97">
        <f t="shared" ca="1" si="133"/>
        <v>26.720293962956305</v>
      </c>
      <c r="Q186" t="e">
        <f t="shared" ca="1" si="134"/>
        <v>#N/A</v>
      </c>
      <c r="R186" s="106" t="e">
        <f t="shared" ca="1" si="135"/>
        <v>#N/A</v>
      </c>
      <c r="S186" s="97">
        <f t="shared" ca="1" si="136"/>
        <v>78.828645741690025</v>
      </c>
      <c r="T186" s="34" t="e">
        <f t="shared" ca="1" si="137"/>
        <v>#N/A</v>
      </c>
      <c r="U186" s="59" t="e">
        <f t="shared" ca="1" si="138"/>
        <v>#N/A</v>
      </c>
      <c r="AB186" s="4"/>
      <c r="AC186" s="4"/>
      <c r="AD186" s="4"/>
      <c r="AE186" s="4"/>
      <c r="AL186" s="97">
        <f t="shared" ca="1" si="143"/>
        <v>20.073158993556749</v>
      </c>
      <c r="AM186" s="91">
        <f t="shared" ca="1" si="144"/>
        <v>-9.8138398235294133</v>
      </c>
      <c r="AN186" s="97">
        <f t="shared" ca="1" si="145"/>
        <v>-20.073158993556749</v>
      </c>
      <c r="AO186" s="91">
        <f t="shared" ca="1" si="146"/>
        <v>-9.8138398235294133</v>
      </c>
      <c r="AP186" s="97" t="e">
        <f t="shared" ca="1" si="147"/>
        <v>#N/A</v>
      </c>
      <c r="AQ186" s="91" t="e">
        <f t="shared" ca="1" si="148"/>
        <v>#N/A</v>
      </c>
      <c r="AR186" s="30" t="e">
        <f t="shared" ca="1" si="149"/>
        <v>#N/A</v>
      </c>
      <c r="AS186" s="91" t="e">
        <f t="shared" ca="1" si="150"/>
        <v>#N/A</v>
      </c>
      <c r="AT186" s="97">
        <f t="shared" ca="1" si="151"/>
        <v>19.350255115808551</v>
      </c>
      <c r="AU186" s="91">
        <f t="shared" ca="1" si="152"/>
        <v>-11.171874999999995</v>
      </c>
      <c r="AV186" s="97">
        <f t="shared" ca="1" si="153"/>
        <v>13.465393600559532</v>
      </c>
      <c r="AW186" s="91">
        <f t="shared" ca="1" si="154"/>
        <v>-17.830489035483868</v>
      </c>
      <c r="AX186" s="97" t="e">
        <f t="shared" ca="1" si="155"/>
        <v>#N/A</v>
      </c>
      <c r="AY186" s="91" t="e">
        <f t="shared" ca="1" si="156"/>
        <v>#N/A</v>
      </c>
      <c r="BD186" s="166">
        <v>143</v>
      </c>
      <c r="BE186" s="30">
        <f t="shared" ca="1" si="157"/>
        <v>0.99702608832594086</v>
      </c>
      <c r="BF186" s="30">
        <f t="shared" ca="1" si="158"/>
        <v>1.3851692604038373</v>
      </c>
      <c r="BG186" s="30">
        <f t="shared" ca="1" si="168"/>
        <v>1.160547218176188</v>
      </c>
      <c r="BH186" s="17" t="b">
        <f t="shared" ca="1" si="159"/>
        <v>0</v>
      </c>
      <c r="BI186" s="30" t="e">
        <f t="shared" ca="1" si="160"/>
        <v>#N/A</v>
      </c>
      <c r="BJ186" s="91" t="e">
        <f t="shared" ca="1" si="161"/>
        <v>#N/A</v>
      </c>
      <c r="BK186" t="b">
        <f t="shared" ca="1" si="162"/>
        <v>1</v>
      </c>
      <c r="BL186" s="30">
        <f t="shared" ca="1" si="169"/>
        <v>15.045375578801204</v>
      </c>
      <c r="BM186" s="91">
        <f t="shared" ca="1" si="170"/>
        <v>-19.965887751182322</v>
      </c>
      <c r="BN186" s="17" t="b">
        <f t="shared" ca="1" si="163"/>
        <v>0</v>
      </c>
      <c r="BO186" t="b">
        <f t="shared" ca="1" si="164"/>
        <v>1</v>
      </c>
      <c r="BP186" t="b">
        <f t="shared" ca="1" si="165"/>
        <v>1</v>
      </c>
      <c r="BQ186" t="b">
        <f t="shared" ca="1" si="166"/>
        <v>1</v>
      </c>
      <c r="BR186" s="106" t="b">
        <f t="shared" si="167"/>
        <v>1</v>
      </c>
    </row>
    <row r="187" spans="1:70" ht="15" customHeight="1">
      <c r="A187" s="19">
        <f t="shared" si="130"/>
        <v>22.5</v>
      </c>
      <c r="B187" s="22">
        <f t="shared" ca="1" si="171"/>
        <v>181</v>
      </c>
      <c r="C187" s="4">
        <f t="shared" ca="1" si="171"/>
        <v>181</v>
      </c>
      <c r="D187" s="21">
        <f t="shared" ca="1" si="171"/>
        <v>115.85980813521235</v>
      </c>
      <c r="E187" s="4">
        <f t="shared" ca="1" si="172"/>
        <v>181</v>
      </c>
      <c r="F187" s="4">
        <f t="shared" ca="1" si="172"/>
        <v>135.06069650230233</v>
      </c>
      <c r="G187" s="22">
        <f t="shared" ca="1" si="173"/>
        <v>142.41658075695358</v>
      </c>
      <c r="H187" s="4">
        <f t="shared" ca="1" si="173"/>
        <v>96.424951988209003</v>
      </c>
      <c r="I187" s="97">
        <f t="shared" si="131"/>
        <v>22.5</v>
      </c>
      <c r="J187" s="22">
        <f t="shared" ca="1" si="132"/>
        <v>120</v>
      </c>
      <c r="K187" s="21">
        <f t="shared" ca="1" si="139"/>
        <v>135.06069650230233</v>
      </c>
      <c r="L187" s="4">
        <f t="shared" ca="1" si="129"/>
        <v>142.41658075695358</v>
      </c>
      <c r="M187" s="21">
        <f t="shared" ca="1" si="140"/>
        <v>181</v>
      </c>
      <c r="N187" s="22" t="e">
        <f t="shared" ca="1" si="141"/>
        <v>#N/A</v>
      </c>
      <c r="O187" s="21" t="e">
        <f t="shared" ca="1" si="142"/>
        <v>#N/A</v>
      </c>
      <c r="P187" s="97">
        <f t="shared" ca="1" si="133"/>
        <v>26.914661717110818</v>
      </c>
      <c r="Q187" t="e">
        <f t="shared" ca="1" si="134"/>
        <v>#N/A</v>
      </c>
      <c r="R187" s="106" t="e">
        <f t="shared" ca="1" si="135"/>
        <v>#N/A</v>
      </c>
      <c r="S187" s="97">
        <f t="shared" ca="1" si="136"/>
        <v>78.634277987535512</v>
      </c>
      <c r="T187" s="34" t="e">
        <f t="shared" ca="1" si="137"/>
        <v>#N/A</v>
      </c>
      <c r="U187" s="59" t="e">
        <f t="shared" ca="1" si="138"/>
        <v>#N/A</v>
      </c>
      <c r="AB187" s="4"/>
      <c r="AC187" s="4"/>
      <c r="AD187" s="4"/>
      <c r="AE187" s="4"/>
      <c r="AL187" s="97">
        <f t="shared" ca="1" si="143"/>
        <v>20.246939223450742</v>
      </c>
      <c r="AM187" s="91">
        <f t="shared" ca="1" si="144"/>
        <v>-9.8138398235294133</v>
      </c>
      <c r="AN187" s="97">
        <f t="shared" ca="1" si="145"/>
        <v>-20.246939223450742</v>
      </c>
      <c r="AO187" s="91">
        <f t="shared" ca="1" si="146"/>
        <v>-9.8138398235294133</v>
      </c>
      <c r="AP187" s="97" t="e">
        <f t="shared" ca="1" si="147"/>
        <v>#N/A</v>
      </c>
      <c r="AQ187" s="91" t="e">
        <f t="shared" ca="1" si="148"/>
        <v>#N/A</v>
      </c>
      <c r="AR187" s="30" t="e">
        <f t="shared" ca="1" si="149"/>
        <v>#N/A</v>
      </c>
      <c r="AS187" s="91" t="e">
        <f t="shared" ca="1" si="150"/>
        <v>#N/A</v>
      </c>
      <c r="AT187" s="97">
        <f t="shared" ca="1" si="151"/>
        <v>19.48557158514987</v>
      </c>
      <c r="AU187" s="91">
        <f t="shared" ca="1" si="152"/>
        <v>-11.249999999999995</v>
      </c>
      <c r="AV187" s="97">
        <f t="shared" ca="1" si="153"/>
        <v>13.723106818628557</v>
      </c>
      <c r="AW187" s="91">
        <f t="shared" ca="1" si="154"/>
        <v>-17.830489035483868</v>
      </c>
      <c r="AX187" s="97" t="e">
        <f t="shared" ca="1" si="155"/>
        <v>#N/A</v>
      </c>
      <c r="AY187" s="91" t="e">
        <f t="shared" ca="1" si="156"/>
        <v>#N/A</v>
      </c>
      <c r="BD187" s="166">
        <v>144</v>
      </c>
      <c r="BE187" s="30">
        <f t="shared" ca="1" si="157"/>
        <v>0.98423202987947356</v>
      </c>
      <c r="BF187" s="30">
        <f t="shared" ca="1" si="158"/>
        <v>1.3649396417301554</v>
      </c>
      <c r="BG187" s="30">
        <f t="shared" ca="1" si="168"/>
        <v>1.1435980782063464</v>
      </c>
      <c r="BH187" s="17" t="b">
        <f t="shared" ca="1" si="159"/>
        <v>0</v>
      </c>
      <c r="BI187" s="30" t="e">
        <f t="shared" ca="1" si="160"/>
        <v>#N/A</v>
      </c>
      <c r="BJ187" s="91" t="e">
        <f t="shared" ca="1" si="161"/>
        <v>#N/A</v>
      </c>
      <c r="BK187" t="b">
        <f t="shared" ca="1" si="162"/>
        <v>1</v>
      </c>
      <c r="BL187" s="30">
        <f t="shared" ca="1" si="169"/>
        <v>14.69463130731183</v>
      </c>
      <c r="BM187" s="91">
        <f t="shared" ca="1" si="170"/>
        <v>-20.225424859373682</v>
      </c>
      <c r="BN187" s="17" t="b">
        <f t="shared" ca="1" si="163"/>
        <v>0</v>
      </c>
      <c r="BO187" t="b">
        <f t="shared" ca="1" si="164"/>
        <v>1</v>
      </c>
      <c r="BP187" t="b">
        <f t="shared" ca="1" si="165"/>
        <v>1</v>
      </c>
      <c r="BQ187" t="b">
        <f t="shared" ca="1" si="166"/>
        <v>1</v>
      </c>
      <c r="BR187" s="106" t="b">
        <f t="shared" si="167"/>
        <v>1</v>
      </c>
    </row>
    <row r="188" spans="1:70" ht="15" customHeight="1">
      <c r="A188" s="19">
        <f t="shared" si="130"/>
        <v>22.65625</v>
      </c>
      <c r="B188" s="22">
        <f t="shared" ca="1" si="171"/>
        <v>181</v>
      </c>
      <c r="C188" s="4">
        <f t="shared" ca="1" si="171"/>
        <v>181</v>
      </c>
      <c r="D188" s="21">
        <f t="shared" ca="1" si="171"/>
        <v>115.66843383773288</v>
      </c>
      <c r="E188" s="4">
        <f t="shared" ca="1" si="172"/>
        <v>181</v>
      </c>
      <c r="F188" s="4">
        <f t="shared" ca="1" si="172"/>
        <v>134.66607384582716</v>
      </c>
      <c r="G188" s="22">
        <f t="shared" ca="1" si="173"/>
        <v>141.9061171883491</v>
      </c>
      <c r="H188" s="4">
        <f t="shared" ca="1" si="173"/>
        <v>96.380457249556187</v>
      </c>
      <c r="I188" s="97">
        <f t="shared" si="131"/>
        <v>22.65625</v>
      </c>
      <c r="J188" s="22">
        <f t="shared" ca="1" si="132"/>
        <v>120</v>
      </c>
      <c r="K188" s="21">
        <f t="shared" ca="1" si="139"/>
        <v>134.66607384582716</v>
      </c>
      <c r="L188" s="4">
        <f t="shared" ca="1" si="129"/>
        <v>141.9061171883491</v>
      </c>
      <c r="M188" s="21">
        <f t="shared" ca="1" si="140"/>
        <v>181</v>
      </c>
      <c r="N188" s="22" t="e">
        <f t="shared" ca="1" si="141"/>
        <v>#N/A</v>
      </c>
      <c r="O188" s="21" t="e">
        <f t="shared" ca="1" si="142"/>
        <v>#N/A</v>
      </c>
      <c r="P188" s="97">
        <f t="shared" ca="1" si="133"/>
        <v>27.106036014590288</v>
      </c>
      <c r="Q188" t="e">
        <f t="shared" ca="1" si="134"/>
        <v>#N/A</v>
      </c>
      <c r="R188" s="106" t="e">
        <f t="shared" ca="1" si="135"/>
        <v>#N/A</v>
      </c>
      <c r="S188" s="97">
        <f t="shared" ca="1" si="136"/>
        <v>78.442903690056056</v>
      </c>
      <c r="T188" s="34" t="e">
        <f t="shared" ca="1" si="137"/>
        <v>#N/A</v>
      </c>
      <c r="U188" s="59" t="e">
        <f t="shared" ca="1" si="138"/>
        <v>#N/A</v>
      </c>
      <c r="AB188" s="4"/>
      <c r="AC188" s="4"/>
      <c r="AD188" s="4"/>
      <c r="AE188" s="4"/>
      <c r="AL188" s="97">
        <f t="shared" ca="1" si="143"/>
        <v>20.42043613590582</v>
      </c>
      <c r="AM188" s="91">
        <f t="shared" ca="1" si="144"/>
        <v>-9.8138398235294115</v>
      </c>
      <c r="AN188" s="97">
        <f t="shared" ca="1" si="145"/>
        <v>-20.42043613590582</v>
      </c>
      <c r="AO188" s="91">
        <f t="shared" ca="1" si="146"/>
        <v>-9.8138398235294115</v>
      </c>
      <c r="AP188" s="97" t="e">
        <f t="shared" ca="1" si="147"/>
        <v>#N/A</v>
      </c>
      <c r="AQ188" s="91" t="e">
        <f t="shared" ca="1" si="148"/>
        <v>#N/A</v>
      </c>
      <c r="AR188" s="30" t="e">
        <f t="shared" ca="1" si="149"/>
        <v>#N/A</v>
      </c>
      <c r="AS188" s="91" t="e">
        <f t="shared" ca="1" si="150"/>
        <v>#N/A</v>
      </c>
      <c r="AT188" s="97">
        <f t="shared" ca="1" si="151"/>
        <v>19.620888054491189</v>
      </c>
      <c r="AU188" s="91">
        <f t="shared" ca="1" si="152"/>
        <v>-11.328124999999995</v>
      </c>
      <c r="AV188" s="97">
        <f t="shared" ca="1" si="153"/>
        <v>13.97781545227971</v>
      </c>
      <c r="AW188" s="91">
        <f t="shared" ca="1" si="154"/>
        <v>-17.830489035483872</v>
      </c>
      <c r="AX188" s="97" t="e">
        <f t="shared" ca="1" si="155"/>
        <v>#N/A</v>
      </c>
      <c r="AY188" s="91" t="e">
        <f t="shared" ca="1" si="156"/>
        <v>#N/A</v>
      </c>
      <c r="BD188" s="166">
        <v>145</v>
      </c>
      <c r="BE188" s="30">
        <f t="shared" ca="1" si="157"/>
        <v>0.97205450945530358</v>
      </c>
      <c r="BF188" s="30">
        <f t="shared" ca="1" si="158"/>
        <v>1.3451902312866317</v>
      </c>
      <c r="BG188" s="30">
        <f t="shared" ca="1" si="168"/>
        <v>1.1270512748617727</v>
      </c>
      <c r="BH188" s="17" t="b">
        <f t="shared" ca="1" si="159"/>
        <v>0</v>
      </c>
      <c r="BI188" s="30" t="e">
        <f t="shared" ca="1" si="160"/>
        <v>#N/A</v>
      </c>
      <c r="BJ188" s="91" t="e">
        <f t="shared" ca="1" si="161"/>
        <v>#N/A</v>
      </c>
      <c r="BK188" t="b">
        <f t="shared" ca="1" si="162"/>
        <v>1</v>
      </c>
      <c r="BL188" s="30">
        <f t="shared" ca="1" si="169"/>
        <v>14.339410908776149</v>
      </c>
      <c r="BM188" s="91">
        <f t="shared" ca="1" si="170"/>
        <v>-20.478801107224797</v>
      </c>
      <c r="BN188" s="17" t="b">
        <f t="shared" ca="1" si="163"/>
        <v>0</v>
      </c>
      <c r="BO188" t="b">
        <f t="shared" ca="1" si="164"/>
        <v>1</v>
      </c>
      <c r="BP188" t="b">
        <f t="shared" ca="1" si="165"/>
        <v>1</v>
      </c>
      <c r="BQ188" t="b">
        <f t="shared" ca="1" si="166"/>
        <v>1</v>
      </c>
      <c r="BR188" s="106" t="b">
        <f t="shared" si="167"/>
        <v>1</v>
      </c>
    </row>
    <row r="189" spans="1:70" ht="15" customHeight="1">
      <c r="A189" s="19">
        <f t="shared" si="130"/>
        <v>22.8125</v>
      </c>
      <c r="B189" s="22">
        <f t="shared" ca="1" si="171"/>
        <v>181</v>
      </c>
      <c r="C189" s="4">
        <f t="shared" ca="1" si="171"/>
        <v>181</v>
      </c>
      <c r="D189" s="21">
        <f t="shared" ca="1" si="171"/>
        <v>115.47998155621333</v>
      </c>
      <c r="E189" s="4">
        <f t="shared" ca="1" si="172"/>
        <v>181</v>
      </c>
      <c r="F189" s="4">
        <f t="shared" ca="1" si="172"/>
        <v>134.27947112203398</v>
      </c>
      <c r="G189" s="22">
        <f t="shared" ca="1" si="173"/>
        <v>141.4082666934336</v>
      </c>
      <c r="H189" s="4">
        <f t="shared" ca="1" si="173"/>
        <v>96.336575812521673</v>
      </c>
      <c r="I189" s="97">
        <f t="shared" si="131"/>
        <v>22.8125</v>
      </c>
      <c r="J189" s="22">
        <f t="shared" ca="1" si="132"/>
        <v>120</v>
      </c>
      <c r="K189" s="21">
        <f t="shared" ca="1" si="139"/>
        <v>134.27947112203398</v>
      </c>
      <c r="L189" s="4">
        <f t="shared" ca="1" si="129"/>
        <v>141.4082666934336</v>
      </c>
      <c r="M189" s="21">
        <f t="shared" ca="1" si="140"/>
        <v>181</v>
      </c>
      <c r="N189" s="22" t="e">
        <f t="shared" ca="1" si="141"/>
        <v>#N/A</v>
      </c>
      <c r="O189" s="21" t="e">
        <f t="shared" ca="1" si="142"/>
        <v>#N/A</v>
      </c>
      <c r="P189" s="97">
        <f t="shared" ca="1" si="133"/>
        <v>27.294488296109833</v>
      </c>
      <c r="Q189" t="e">
        <f t="shared" ca="1" si="134"/>
        <v>#N/A</v>
      </c>
      <c r="R189" s="106" t="e">
        <f t="shared" ca="1" si="135"/>
        <v>#N/A</v>
      </c>
      <c r="S189" s="97">
        <f t="shared" ca="1" si="136"/>
        <v>78.254451408536511</v>
      </c>
      <c r="T189" s="34" t="e">
        <f t="shared" ca="1" si="137"/>
        <v>#N/A</v>
      </c>
      <c r="U189" s="59" t="e">
        <f t="shared" ca="1" si="138"/>
        <v>#N/A</v>
      </c>
      <c r="AB189" s="4"/>
      <c r="AC189" s="4"/>
      <c r="AD189" s="4"/>
      <c r="AE189" s="4"/>
      <c r="AL189" s="97">
        <f t="shared" ca="1" si="143"/>
        <v>20.593656891579705</v>
      </c>
      <c r="AM189" s="91">
        <f t="shared" ca="1" si="144"/>
        <v>-9.8138398235294133</v>
      </c>
      <c r="AN189" s="97">
        <f t="shared" ca="1" si="145"/>
        <v>-20.593656891579705</v>
      </c>
      <c r="AO189" s="91">
        <f t="shared" ca="1" si="146"/>
        <v>-9.8138398235294133</v>
      </c>
      <c r="AP189" s="97" t="e">
        <f t="shared" ca="1" si="147"/>
        <v>#N/A</v>
      </c>
      <c r="AQ189" s="91" t="e">
        <f t="shared" ca="1" si="148"/>
        <v>#N/A</v>
      </c>
      <c r="AR189" s="30" t="e">
        <f t="shared" ca="1" si="149"/>
        <v>#N/A</v>
      </c>
      <c r="AS189" s="91" t="e">
        <f t="shared" ca="1" si="150"/>
        <v>#N/A</v>
      </c>
      <c r="AT189" s="97">
        <f t="shared" ca="1" si="151"/>
        <v>19.756204523832508</v>
      </c>
      <c r="AU189" s="91">
        <f t="shared" ca="1" si="152"/>
        <v>-11.406249999999995</v>
      </c>
      <c r="AV189" s="97">
        <f t="shared" ca="1" si="153"/>
        <v>14.229680846930103</v>
      </c>
      <c r="AW189" s="91">
        <f t="shared" ca="1" si="154"/>
        <v>-17.830489035483868</v>
      </c>
      <c r="AX189" s="97" t="e">
        <f t="shared" ca="1" si="155"/>
        <v>#N/A</v>
      </c>
      <c r="AY189" s="91" t="e">
        <f t="shared" ca="1" si="156"/>
        <v>#N/A</v>
      </c>
      <c r="BD189" s="166">
        <v>146</v>
      </c>
      <c r="BE189" s="30">
        <f t="shared" ca="1" si="157"/>
        <v>0.96046363269956581</v>
      </c>
      <c r="BF189" s="30">
        <f t="shared" ca="1" si="158"/>
        <v>1.3259270449350062</v>
      </c>
      <c r="BG189" s="30">
        <f t="shared" ca="1" si="168"/>
        <v>1.1109118484590592</v>
      </c>
      <c r="BH189" s="17" t="b">
        <f t="shared" ca="1" si="159"/>
        <v>0</v>
      </c>
      <c r="BI189" s="30" t="e">
        <f t="shared" ca="1" si="160"/>
        <v>#N/A</v>
      </c>
      <c r="BJ189" s="91" t="e">
        <f t="shared" ca="1" si="161"/>
        <v>#N/A</v>
      </c>
      <c r="BK189" t="b">
        <f t="shared" ca="1" si="162"/>
        <v>1</v>
      </c>
      <c r="BL189" s="30">
        <f t="shared" ca="1" si="169"/>
        <v>13.979822586768673</v>
      </c>
      <c r="BM189" s="91">
        <f t="shared" ca="1" si="170"/>
        <v>-20.72593931387604</v>
      </c>
      <c r="BN189" s="17" t="b">
        <f t="shared" ca="1" si="163"/>
        <v>0</v>
      </c>
      <c r="BO189" t="b">
        <f t="shared" ca="1" si="164"/>
        <v>1</v>
      </c>
      <c r="BP189" t="b">
        <f t="shared" ca="1" si="165"/>
        <v>1</v>
      </c>
      <c r="BQ189" t="b">
        <f t="shared" ca="1" si="166"/>
        <v>1</v>
      </c>
      <c r="BR189" s="106" t="b">
        <f t="shared" si="167"/>
        <v>1</v>
      </c>
    </row>
    <row r="190" spans="1:70" ht="15" customHeight="1">
      <c r="A190" s="19">
        <f t="shared" si="130"/>
        <v>22.96875</v>
      </c>
      <c r="B190" s="22">
        <f t="shared" ca="1" si="171"/>
        <v>181</v>
      </c>
      <c r="C190" s="4">
        <f t="shared" ca="1" si="171"/>
        <v>181</v>
      </c>
      <c r="D190" s="21">
        <f t="shared" ca="1" si="171"/>
        <v>115.29438219746591</v>
      </c>
      <c r="E190" s="4">
        <f t="shared" ca="1" si="172"/>
        <v>181</v>
      </c>
      <c r="F190" s="4">
        <f t="shared" ca="1" si="172"/>
        <v>133.90060452471573</v>
      </c>
      <c r="G190" s="22">
        <f t="shared" ca="1" si="173"/>
        <v>140.92244429693744</v>
      </c>
      <c r="H190" s="4">
        <f t="shared" ca="1" si="173"/>
        <v>96.293295057875099</v>
      </c>
      <c r="I190" s="97">
        <f t="shared" si="131"/>
        <v>22.96875</v>
      </c>
      <c r="J190" s="22">
        <f t="shared" ca="1" si="132"/>
        <v>120</v>
      </c>
      <c r="K190" s="21">
        <f t="shared" ca="1" si="139"/>
        <v>133.90060452471573</v>
      </c>
      <c r="L190" s="4">
        <f t="shared" ca="1" si="129"/>
        <v>140.92244429693744</v>
      </c>
      <c r="M190" s="21">
        <f t="shared" ca="1" si="140"/>
        <v>181</v>
      </c>
      <c r="N190" s="22" t="e">
        <f t="shared" ca="1" si="141"/>
        <v>#N/A</v>
      </c>
      <c r="O190" s="21" t="e">
        <f t="shared" ca="1" si="142"/>
        <v>#N/A</v>
      </c>
      <c r="P190" s="97">
        <f t="shared" ca="1" si="133"/>
        <v>27.480087654857257</v>
      </c>
      <c r="Q190" t="e">
        <f t="shared" ca="1" si="134"/>
        <v>#N/A</v>
      </c>
      <c r="R190" s="106" t="e">
        <f t="shared" ca="1" si="135"/>
        <v>#N/A</v>
      </c>
      <c r="S190" s="97">
        <f t="shared" ca="1" si="136"/>
        <v>78.068852049789086</v>
      </c>
      <c r="T190" s="34" t="e">
        <f t="shared" ca="1" si="137"/>
        <v>#N/A</v>
      </c>
      <c r="U190" s="59" t="e">
        <f t="shared" ca="1" si="138"/>
        <v>#N/A</v>
      </c>
      <c r="AB190" s="4"/>
      <c r="AC190" s="4"/>
      <c r="AD190" s="4"/>
      <c r="AE190" s="4"/>
      <c r="AL190" s="97">
        <f t="shared" ca="1" si="143"/>
        <v>20.766608401002994</v>
      </c>
      <c r="AM190" s="91">
        <f t="shared" ca="1" si="144"/>
        <v>-9.8138398235294169</v>
      </c>
      <c r="AN190" s="97">
        <f t="shared" ca="1" si="145"/>
        <v>-20.766608401002994</v>
      </c>
      <c r="AO190" s="91">
        <f t="shared" ca="1" si="146"/>
        <v>-9.8138398235294169</v>
      </c>
      <c r="AP190" s="97" t="e">
        <f t="shared" ca="1" si="147"/>
        <v>#N/A</v>
      </c>
      <c r="AQ190" s="91" t="e">
        <f t="shared" ca="1" si="148"/>
        <v>#N/A</v>
      </c>
      <c r="AR190" s="30" t="e">
        <f t="shared" ca="1" si="149"/>
        <v>#N/A</v>
      </c>
      <c r="AS190" s="91" t="e">
        <f t="shared" ca="1" si="150"/>
        <v>#N/A</v>
      </c>
      <c r="AT190" s="97">
        <f t="shared" ca="1" si="151"/>
        <v>19.891520993173827</v>
      </c>
      <c r="AU190" s="91">
        <f t="shared" ca="1" si="152"/>
        <v>-11.484374999999995</v>
      </c>
      <c r="AV190" s="97">
        <f t="shared" ca="1" si="153"/>
        <v>14.478851381169344</v>
      </c>
      <c r="AW190" s="91">
        <f t="shared" ca="1" si="154"/>
        <v>-17.830489035483872</v>
      </c>
      <c r="AX190" s="97" t="e">
        <f t="shared" ca="1" si="155"/>
        <v>#N/A</v>
      </c>
      <c r="AY190" s="91" t="e">
        <f t="shared" ca="1" si="156"/>
        <v>#N/A</v>
      </c>
      <c r="BD190" s="166">
        <v>147</v>
      </c>
      <c r="BE190" s="30">
        <f t="shared" ca="1" si="157"/>
        <v>0.94943171850101382</v>
      </c>
      <c r="BF190" s="30">
        <f t="shared" ca="1" si="158"/>
        <v>1.3071559504284465</v>
      </c>
      <c r="BG190" s="30">
        <f t="shared" ca="1" si="168"/>
        <v>1.0951847152238336</v>
      </c>
      <c r="BH190" s="17" t="b">
        <f t="shared" ca="1" si="159"/>
        <v>0</v>
      </c>
      <c r="BI190" s="30" t="e">
        <f t="shared" ca="1" si="160"/>
        <v>#N/A</v>
      </c>
      <c r="BJ190" s="91" t="e">
        <f t="shared" ca="1" si="161"/>
        <v>#N/A</v>
      </c>
      <c r="BK190" t="b">
        <f t="shared" ca="1" si="162"/>
        <v>1</v>
      </c>
      <c r="BL190" s="30">
        <f t="shared" ca="1" si="169"/>
        <v>13.615975875375682</v>
      </c>
      <c r="BM190" s="91">
        <f t="shared" ca="1" si="170"/>
        <v>-20.966764198635598</v>
      </c>
      <c r="BN190" s="17" t="b">
        <f t="shared" ca="1" si="163"/>
        <v>0</v>
      </c>
      <c r="BO190" t="b">
        <f t="shared" ca="1" si="164"/>
        <v>1</v>
      </c>
      <c r="BP190" t="b">
        <f t="shared" ca="1" si="165"/>
        <v>1</v>
      </c>
      <c r="BQ190" t="b">
        <f t="shared" ca="1" si="166"/>
        <v>1</v>
      </c>
      <c r="BR190" s="106" t="b">
        <f t="shared" si="167"/>
        <v>1</v>
      </c>
    </row>
    <row r="191" spans="1:70" ht="15" customHeight="1">
      <c r="A191" s="19">
        <f t="shared" si="130"/>
        <v>23.125</v>
      </c>
      <c r="B191" s="22">
        <f t="shared" ca="1" si="171"/>
        <v>181</v>
      </c>
      <c r="C191" s="4">
        <f t="shared" ca="1" si="171"/>
        <v>181</v>
      </c>
      <c r="D191" s="21">
        <f t="shared" ca="1" si="171"/>
        <v>115.11156891643436</v>
      </c>
      <c r="E191" s="4">
        <f t="shared" ca="1" si="172"/>
        <v>181</v>
      </c>
      <c r="F191" s="4">
        <f t="shared" ca="1" si="172"/>
        <v>133.52920542093062</v>
      </c>
      <c r="G191" s="22">
        <f t="shared" ca="1" si="173"/>
        <v>140.4481075331704</v>
      </c>
      <c r="H191" s="4">
        <f t="shared" ca="1" si="173"/>
        <v>96.250602710924184</v>
      </c>
      <c r="I191" s="97">
        <f t="shared" si="131"/>
        <v>23.125</v>
      </c>
      <c r="J191" s="22">
        <f t="shared" ca="1" si="132"/>
        <v>120</v>
      </c>
      <c r="K191" s="21">
        <f t="shared" ca="1" si="139"/>
        <v>133.52920542093062</v>
      </c>
      <c r="L191" s="4">
        <f t="shared" ca="1" si="129"/>
        <v>140.4481075331704</v>
      </c>
      <c r="M191" s="21">
        <f t="shared" ca="1" si="140"/>
        <v>181</v>
      </c>
      <c r="N191" s="22" t="e">
        <f t="shared" ca="1" si="141"/>
        <v>#N/A</v>
      </c>
      <c r="O191" s="21" t="e">
        <f t="shared" ca="1" si="142"/>
        <v>#N/A</v>
      </c>
      <c r="P191" s="97">
        <f t="shared" ca="1" si="133"/>
        <v>27.6629009358888</v>
      </c>
      <c r="Q191" t="e">
        <f t="shared" ca="1" si="134"/>
        <v>#N/A</v>
      </c>
      <c r="R191" s="106" t="e">
        <f t="shared" ca="1" si="135"/>
        <v>#N/A</v>
      </c>
      <c r="S191" s="97">
        <f t="shared" ca="1" si="136"/>
        <v>77.886038768757544</v>
      </c>
      <c r="T191" s="34" t="e">
        <f t="shared" ca="1" si="137"/>
        <v>#N/A</v>
      </c>
      <c r="U191" s="59" t="e">
        <f t="shared" ca="1" si="138"/>
        <v>#N/A</v>
      </c>
      <c r="AB191" s="4"/>
      <c r="AC191" s="4"/>
      <c r="AD191" s="4"/>
      <c r="AE191" s="4"/>
      <c r="AL191" s="97">
        <f t="shared" ca="1" si="143"/>
        <v>20.939297335825486</v>
      </c>
      <c r="AM191" s="91">
        <f t="shared" ca="1" si="144"/>
        <v>-9.8138398235294098</v>
      </c>
      <c r="AN191" s="97">
        <f t="shared" ca="1" si="145"/>
        <v>-20.939297335825486</v>
      </c>
      <c r="AO191" s="91">
        <f t="shared" ca="1" si="146"/>
        <v>-9.8138398235294098</v>
      </c>
      <c r="AP191" s="97" t="e">
        <f t="shared" ca="1" si="147"/>
        <v>#N/A</v>
      </c>
      <c r="AQ191" s="91" t="e">
        <f t="shared" ca="1" si="148"/>
        <v>#N/A</v>
      </c>
      <c r="AR191" s="30" t="e">
        <f t="shared" ca="1" si="149"/>
        <v>#N/A</v>
      </c>
      <c r="AS191" s="91" t="e">
        <f t="shared" ca="1" si="150"/>
        <v>#N/A</v>
      </c>
      <c r="AT191" s="97">
        <f t="shared" ca="1" si="151"/>
        <v>20.026837462515147</v>
      </c>
      <c r="AU191" s="91">
        <f t="shared" ca="1" si="152"/>
        <v>-11.562499999999995</v>
      </c>
      <c r="AV191" s="97">
        <f t="shared" ca="1" si="153"/>
        <v>14.725463855359168</v>
      </c>
      <c r="AW191" s="91">
        <f t="shared" ca="1" si="154"/>
        <v>-17.830489035483875</v>
      </c>
      <c r="AX191" s="97" t="e">
        <f t="shared" ca="1" si="155"/>
        <v>#N/A</v>
      </c>
      <c r="AY191" s="91" t="e">
        <f t="shared" ca="1" si="156"/>
        <v>#N/A</v>
      </c>
      <c r="BD191" s="166">
        <v>148</v>
      </c>
      <c r="BE191" s="30">
        <f t="shared" ca="1" si="157"/>
        <v>0.93893311262592771</v>
      </c>
      <c r="BF191" s="30">
        <f t="shared" ca="1" si="158"/>
        <v>1.2888826656241794</v>
      </c>
      <c r="BG191" s="30">
        <f t="shared" ca="1" si="168"/>
        <v>1.0798746657932314</v>
      </c>
      <c r="BH191" s="17" t="b">
        <f t="shared" ca="1" si="159"/>
        <v>0</v>
      </c>
      <c r="BI191" s="30" t="e">
        <f t="shared" ca="1" si="160"/>
        <v>#N/A</v>
      </c>
      <c r="BJ191" s="91" t="e">
        <f t="shared" ca="1" si="161"/>
        <v>#N/A</v>
      </c>
      <c r="BK191" t="b">
        <f t="shared" ca="1" si="162"/>
        <v>1</v>
      </c>
      <c r="BL191" s="30">
        <f t="shared" ca="1" si="169"/>
        <v>13.247981605830123</v>
      </c>
      <c r="BM191" s="91">
        <f t="shared" ca="1" si="170"/>
        <v>-21.201202403910649</v>
      </c>
      <c r="BN191" s="17" t="b">
        <f t="shared" ca="1" si="163"/>
        <v>0</v>
      </c>
      <c r="BO191" t="b">
        <f t="shared" ca="1" si="164"/>
        <v>1</v>
      </c>
      <c r="BP191" t="b">
        <f t="shared" ca="1" si="165"/>
        <v>1</v>
      </c>
      <c r="BQ191" t="b">
        <f t="shared" ca="1" si="166"/>
        <v>1</v>
      </c>
      <c r="BR191" s="106" t="b">
        <f t="shared" si="167"/>
        <v>1</v>
      </c>
    </row>
    <row r="192" spans="1:70" ht="15" customHeight="1">
      <c r="A192" s="19">
        <f t="shared" si="130"/>
        <v>23.28125</v>
      </c>
      <c r="B192" s="22">
        <f t="shared" ca="1" si="171"/>
        <v>181</v>
      </c>
      <c r="C192" s="4">
        <f t="shared" ca="1" si="171"/>
        <v>181</v>
      </c>
      <c r="D192" s="21">
        <f t="shared" ca="1" si="171"/>
        <v>114.93147702198871</v>
      </c>
      <c r="E192" s="4">
        <f t="shared" ca="1" si="172"/>
        <v>181</v>
      </c>
      <c r="F192" s="4">
        <f t="shared" ca="1" si="172"/>
        <v>133.16501924209189</v>
      </c>
      <c r="G192" s="22">
        <f t="shared" ca="1" si="173"/>
        <v>139.98475219654321</v>
      </c>
      <c r="H192" s="4">
        <f t="shared" ca="1" si="173"/>
        <v>96.2084868298126</v>
      </c>
      <c r="I192" s="97">
        <f t="shared" si="131"/>
        <v>23.28125</v>
      </c>
      <c r="J192" s="22">
        <f t="shared" ca="1" si="132"/>
        <v>120</v>
      </c>
      <c r="K192" s="21">
        <f t="shared" ca="1" si="139"/>
        <v>133.16501924209189</v>
      </c>
      <c r="L192" s="4">
        <f t="shared" ca="1" si="129"/>
        <v>139.98475219654321</v>
      </c>
      <c r="M192" s="21">
        <f t="shared" ca="1" si="140"/>
        <v>181</v>
      </c>
      <c r="N192" s="22" t="e">
        <f t="shared" ca="1" si="141"/>
        <v>#N/A</v>
      </c>
      <c r="O192" s="21" t="e">
        <f t="shared" ca="1" si="142"/>
        <v>#N/A</v>
      </c>
      <c r="P192" s="97">
        <f t="shared" ca="1" si="133"/>
        <v>27.842992830334452</v>
      </c>
      <c r="Q192" t="e">
        <f t="shared" ca="1" si="134"/>
        <v>#N/A</v>
      </c>
      <c r="R192" s="106" t="e">
        <f t="shared" ca="1" si="135"/>
        <v>#N/A</v>
      </c>
      <c r="S192" s="97">
        <f t="shared" ca="1" si="136"/>
        <v>77.705946874311877</v>
      </c>
      <c r="T192" s="34" t="e">
        <f t="shared" ca="1" si="137"/>
        <v>#N/A</v>
      </c>
      <c r="U192" s="59" t="e">
        <f t="shared" ca="1" si="138"/>
        <v>#N/A</v>
      </c>
      <c r="AB192" s="4"/>
      <c r="AC192" s="4"/>
      <c r="AD192" s="4"/>
      <c r="AE192" s="4"/>
      <c r="AL192" s="97">
        <f t="shared" ca="1" si="143"/>
        <v>21.111730139441629</v>
      </c>
      <c r="AM192" s="91">
        <f t="shared" ca="1" si="144"/>
        <v>-9.8138398235294133</v>
      </c>
      <c r="AN192" s="97">
        <f t="shared" ca="1" si="145"/>
        <v>-21.111730139441629</v>
      </c>
      <c r="AO192" s="91">
        <f t="shared" ca="1" si="146"/>
        <v>-9.8138398235294133</v>
      </c>
      <c r="AP192" s="97" t="e">
        <f t="shared" ca="1" si="147"/>
        <v>#N/A</v>
      </c>
      <c r="AQ192" s="91" t="e">
        <f t="shared" ca="1" si="148"/>
        <v>#N/A</v>
      </c>
      <c r="AR192" s="30" t="e">
        <f t="shared" ca="1" si="149"/>
        <v>#N/A</v>
      </c>
      <c r="AS192" s="91" t="e">
        <f t="shared" ca="1" si="150"/>
        <v>#N/A</v>
      </c>
      <c r="AT192" s="97">
        <f t="shared" ca="1" si="151"/>
        <v>20.162153931856462</v>
      </c>
      <c r="AU192" s="91">
        <f t="shared" ca="1" si="152"/>
        <v>-11.640624999999995</v>
      </c>
      <c r="AV192" s="97">
        <f t="shared" ca="1" si="153"/>
        <v>14.969644695783185</v>
      </c>
      <c r="AW192" s="91">
        <f t="shared" ca="1" si="154"/>
        <v>-17.830489035483865</v>
      </c>
      <c r="AX192" s="97" t="e">
        <f t="shared" ca="1" si="155"/>
        <v>#N/A</v>
      </c>
      <c r="AY192" s="91" t="e">
        <f t="shared" ca="1" si="156"/>
        <v>#N/A</v>
      </c>
      <c r="BD192" s="166">
        <v>149</v>
      </c>
      <c r="BE192" s="30">
        <f t="shared" ca="1" si="157"/>
        <v>0.92894402052950709</v>
      </c>
      <c r="BF192" s="30">
        <f t="shared" ca="1" si="158"/>
        <v>1.2711127567417739</v>
      </c>
      <c r="BG192" s="30">
        <f t="shared" ca="1" si="168"/>
        <v>1.0649863637566215</v>
      </c>
      <c r="BH192" s="17" t="b">
        <f t="shared" ca="1" si="159"/>
        <v>0</v>
      </c>
      <c r="BI192" s="30" t="e">
        <f t="shared" ca="1" si="160"/>
        <v>#N/A</v>
      </c>
      <c r="BJ192" s="91" t="e">
        <f t="shared" ca="1" si="161"/>
        <v>#N/A</v>
      </c>
      <c r="BK192" t="b">
        <f t="shared" ca="1" si="162"/>
        <v>1</v>
      </c>
      <c r="BL192" s="30">
        <f t="shared" ca="1" si="169"/>
        <v>12.87595187275136</v>
      </c>
      <c r="BM192" s="91">
        <f t="shared" ca="1" si="170"/>
        <v>-21.429182517552807</v>
      </c>
      <c r="BN192" s="17" t="b">
        <f t="shared" ca="1" si="163"/>
        <v>0</v>
      </c>
      <c r="BO192" t="b">
        <f t="shared" ca="1" si="164"/>
        <v>1</v>
      </c>
      <c r="BP192" t="b">
        <f t="shared" ca="1" si="165"/>
        <v>1</v>
      </c>
      <c r="BQ192" t="b">
        <f t="shared" ca="1" si="166"/>
        <v>1</v>
      </c>
      <c r="BR192" s="106" t="b">
        <f t="shared" si="167"/>
        <v>1</v>
      </c>
    </row>
    <row r="193" spans="1:70" ht="15" customHeight="1">
      <c r="A193" s="19">
        <f t="shared" si="130"/>
        <v>23.4375</v>
      </c>
      <c r="B193" s="22">
        <f t="shared" ca="1" si="171"/>
        <v>181</v>
      </c>
      <c r="C193" s="4">
        <f t="shared" ca="1" si="171"/>
        <v>181</v>
      </c>
      <c r="D193" s="21">
        <f t="shared" ca="1" si="171"/>
        <v>114.75404388758606</v>
      </c>
      <c r="E193" s="4">
        <f t="shared" ca="1" si="172"/>
        <v>181</v>
      </c>
      <c r="F193" s="4">
        <f t="shared" ca="1" si="172"/>
        <v>132.8078044780334</v>
      </c>
      <c r="G193" s="22">
        <f t="shared" ca="1" si="173"/>
        <v>139.53190862842709</v>
      </c>
      <c r="H193" s="4">
        <f t="shared" ca="1" si="173"/>
        <v>96.166935794292556</v>
      </c>
      <c r="I193" s="97">
        <f t="shared" si="131"/>
        <v>23.4375</v>
      </c>
      <c r="J193" s="22">
        <f t="shared" ca="1" si="132"/>
        <v>120</v>
      </c>
      <c r="K193" s="21">
        <f t="shared" ca="1" si="139"/>
        <v>132.8078044780334</v>
      </c>
      <c r="L193" s="4">
        <f t="shared" ca="1" si="129"/>
        <v>139.53190862842709</v>
      </c>
      <c r="M193" s="21">
        <f t="shared" ca="1" si="140"/>
        <v>181</v>
      </c>
      <c r="N193" s="22" t="e">
        <f t="shared" ca="1" si="141"/>
        <v>#N/A</v>
      </c>
      <c r="O193" s="21" t="e">
        <f t="shared" ca="1" si="142"/>
        <v>#N/A</v>
      </c>
      <c r="P193" s="97">
        <f t="shared" ca="1" si="133"/>
        <v>28.0204259647371</v>
      </c>
      <c r="Q193" t="e">
        <f t="shared" ca="1" si="134"/>
        <v>#N/A</v>
      </c>
      <c r="R193" s="106" t="e">
        <f t="shared" ca="1" si="135"/>
        <v>#N/A</v>
      </c>
      <c r="S193" s="97">
        <f t="shared" ca="1" si="136"/>
        <v>77.528513739909243</v>
      </c>
      <c r="T193" s="34" t="e">
        <f t="shared" ca="1" si="137"/>
        <v>#N/A</v>
      </c>
      <c r="U193" s="59" t="e">
        <f t="shared" ca="1" si="138"/>
        <v>#N/A</v>
      </c>
      <c r="AB193" s="4"/>
      <c r="AC193" s="4"/>
      <c r="AD193" s="4"/>
      <c r="AE193" s="4"/>
      <c r="AL193" s="97">
        <f t="shared" ca="1" si="143"/>
        <v>21.283913037035937</v>
      </c>
      <c r="AM193" s="91">
        <f t="shared" ca="1" si="144"/>
        <v>-9.813839823529408</v>
      </c>
      <c r="AN193" s="97">
        <f t="shared" ca="1" si="145"/>
        <v>-21.283913037035937</v>
      </c>
      <c r="AO193" s="91">
        <f t="shared" ca="1" si="146"/>
        <v>-9.813839823529408</v>
      </c>
      <c r="AP193" s="97" t="e">
        <f t="shared" ca="1" si="147"/>
        <v>#N/A</v>
      </c>
      <c r="AQ193" s="91" t="e">
        <f t="shared" ca="1" si="148"/>
        <v>#N/A</v>
      </c>
      <c r="AR193" s="30" t="e">
        <f t="shared" ca="1" si="149"/>
        <v>#N/A</v>
      </c>
      <c r="AS193" s="91" t="e">
        <f t="shared" ca="1" si="150"/>
        <v>#N/A</v>
      </c>
      <c r="AT193" s="97">
        <f t="shared" ca="1" si="151"/>
        <v>20.297470401197781</v>
      </c>
      <c r="AU193" s="91">
        <f t="shared" ca="1" si="152"/>
        <v>-11.718749999999995</v>
      </c>
      <c r="AV193" s="97">
        <f t="shared" ca="1" si="153"/>
        <v>15.211511003364837</v>
      </c>
      <c r="AW193" s="91">
        <f t="shared" ca="1" si="154"/>
        <v>-17.830489035483868</v>
      </c>
      <c r="AX193" s="97" t="e">
        <f t="shared" ca="1" si="155"/>
        <v>#N/A</v>
      </c>
      <c r="AY193" s="91" t="e">
        <f t="shared" ca="1" si="156"/>
        <v>#N/A</v>
      </c>
      <c r="BD193" s="166">
        <v>150</v>
      </c>
      <c r="BE193" s="30">
        <f t="shared" ca="1" si="157"/>
        <v>0.91944235711916977</v>
      </c>
      <c r="BF193" s="30">
        <f t="shared" ca="1" si="158"/>
        <v>1.253851636667616</v>
      </c>
      <c r="BG193" s="30">
        <f t="shared" ca="1" si="168"/>
        <v>1.0505243442350296</v>
      </c>
      <c r="BH193" s="17" t="b">
        <f t="shared" ca="1" si="159"/>
        <v>0</v>
      </c>
      <c r="BI193" s="30" t="e">
        <f t="shared" ca="1" si="160"/>
        <v>#N/A</v>
      </c>
      <c r="BJ193" s="91" t="e">
        <f t="shared" ca="1" si="161"/>
        <v>#N/A</v>
      </c>
      <c r="BK193" t="b">
        <f t="shared" ca="1" si="162"/>
        <v>1</v>
      </c>
      <c r="BL193" s="30">
        <f t="shared" ca="1" si="169"/>
        <v>12.499999999999998</v>
      </c>
      <c r="BM193" s="91">
        <f t="shared" ca="1" si="170"/>
        <v>-21.650635094610969</v>
      </c>
      <c r="BN193" s="17" t="b">
        <f t="shared" ca="1" si="163"/>
        <v>0</v>
      </c>
      <c r="BO193" t="b">
        <f t="shared" ca="1" si="164"/>
        <v>1</v>
      </c>
      <c r="BP193" t="b">
        <f t="shared" ca="1" si="165"/>
        <v>1</v>
      </c>
      <c r="BQ193" t="b">
        <f t="shared" ca="1" si="166"/>
        <v>1</v>
      </c>
      <c r="BR193" s="106" t="b">
        <f t="shared" si="167"/>
        <v>1</v>
      </c>
    </row>
    <row r="194" spans="1:70" ht="15" customHeight="1">
      <c r="A194" s="19">
        <f t="shared" si="130"/>
        <v>23.59375</v>
      </c>
      <c r="B194" s="22">
        <f t="shared" ca="1" si="171"/>
        <v>181</v>
      </c>
      <c r="C194" s="4">
        <f t="shared" ca="1" si="171"/>
        <v>181</v>
      </c>
      <c r="D194" s="21">
        <f t="shared" ca="1" si="171"/>
        <v>114.57920886649829</v>
      </c>
      <c r="E194" s="4">
        <f t="shared" ca="1" si="172"/>
        <v>181</v>
      </c>
      <c r="F194" s="4">
        <f t="shared" ca="1" si="172"/>
        <v>132.45733176251051</v>
      </c>
      <c r="G194" s="22">
        <f t="shared" ca="1" si="173"/>
        <v>139.08913845941348</v>
      </c>
      <c r="H194" s="4">
        <f t="shared" ca="1" si="173"/>
        <v>96.125938294949776</v>
      </c>
      <c r="I194" s="97">
        <f t="shared" si="131"/>
        <v>23.59375</v>
      </c>
      <c r="J194" s="22">
        <f t="shared" ca="1" si="132"/>
        <v>120</v>
      </c>
      <c r="K194" s="21">
        <f t="shared" ca="1" si="139"/>
        <v>132.45733176251051</v>
      </c>
      <c r="L194" s="4">
        <f t="shared" ca="1" si="129"/>
        <v>139.08913845941348</v>
      </c>
      <c r="M194" s="21">
        <f t="shared" ca="1" si="140"/>
        <v>181</v>
      </c>
      <c r="N194" s="22" t="e">
        <f t="shared" ca="1" si="141"/>
        <v>#N/A</v>
      </c>
      <c r="O194" s="21" t="e">
        <f t="shared" ca="1" si="142"/>
        <v>#N/A</v>
      </c>
      <c r="P194" s="97">
        <f t="shared" ca="1" si="133"/>
        <v>28.195260985824874</v>
      </c>
      <c r="Q194" t="e">
        <f t="shared" ca="1" si="134"/>
        <v>#N/A</v>
      </c>
      <c r="R194" s="106" t="e">
        <f t="shared" ca="1" si="135"/>
        <v>#N/A</v>
      </c>
      <c r="S194" s="97">
        <f t="shared" ca="1" si="136"/>
        <v>77.35367871882147</v>
      </c>
      <c r="T194" s="34" t="e">
        <f t="shared" ca="1" si="137"/>
        <v>#N/A</v>
      </c>
      <c r="U194" s="59" t="e">
        <f t="shared" ca="1" si="138"/>
        <v>#N/A</v>
      </c>
      <c r="AB194" s="4"/>
      <c r="AC194" s="4"/>
      <c r="AD194" s="4"/>
      <c r="AE194" s="4"/>
      <c r="AL194" s="97">
        <f t="shared" ca="1" si="143"/>
        <v>21.455852045085699</v>
      </c>
      <c r="AM194" s="91">
        <f t="shared" ca="1" si="144"/>
        <v>-9.8138398235294115</v>
      </c>
      <c r="AN194" s="97">
        <f t="shared" ca="1" si="145"/>
        <v>-21.455852045085699</v>
      </c>
      <c r="AO194" s="91">
        <f t="shared" ca="1" si="146"/>
        <v>-9.8138398235294115</v>
      </c>
      <c r="AP194" s="97" t="e">
        <f t="shared" ca="1" si="147"/>
        <v>#N/A</v>
      </c>
      <c r="AQ194" s="91" t="e">
        <f t="shared" ca="1" si="148"/>
        <v>#N/A</v>
      </c>
      <c r="AR194" s="30" t="e">
        <f t="shared" ca="1" si="149"/>
        <v>#N/A</v>
      </c>
      <c r="AS194" s="91" t="e">
        <f t="shared" ca="1" si="150"/>
        <v>#N/A</v>
      </c>
      <c r="AT194" s="97">
        <f t="shared" ca="1" si="151"/>
        <v>20.4327868705391</v>
      </c>
      <c r="AU194" s="91">
        <f t="shared" ca="1" si="152"/>
        <v>-11.796874999999995</v>
      </c>
      <c r="AV194" s="97">
        <f t="shared" ca="1" si="153"/>
        <v>15.451171470732859</v>
      </c>
      <c r="AW194" s="91">
        <f t="shared" ca="1" si="154"/>
        <v>-17.830489035483883</v>
      </c>
      <c r="AX194" s="97" t="e">
        <f t="shared" ca="1" si="155"/>
        <v>#N/A</v>
      </c>
      <c r="AY194" s="91" t="e">
        <f t="shared" ca="1" si="156"/>
        <v>#N/A</v>
      </c>
      <c r="BD194" s="166">
        <v>151</v>
      </c>
      <c r="BE194" s="30">
        <f t="shared" ca="1" si="157"/>
        <v>0.9104076115377745</v>
      </c>
      <c r="BF194" s="30">
        <f t="shared" ca="1" si="158"/>
        <v>1.2371045633060935</v>
      </c>
      <c r="BG194" s="30">
        <f t="shared" ca="1" si="168"/>
        <v>1.0364930124997001</v>
      </c>
      <c r="BH194" s="17" t="b">
        <f t="shared" ca="1" si="159"/>
        <v>0</v>
      </c>
      <c r="BI194" s="30" t="e">
        <f t="shared" ca="1" si="160"/>
        <v>#N/A</v>
      </c>
      <c r="BJ194" s="91" t="e">
        <f t="shared" ca="1" si="161"/>
        <v>#N/A</v>
      </c>
      <c r="BK194" t="b">
        <f t="shared" ca="1" si="162"/>
        <v>1</v>
      </c>
      <c r="BL194" s="30">
        <f t="shared" ca="1" si="169"/>
        <v>12.12024050615843</v>
      </c>
      <c r="BM194" s="91">
        <f t="shared" ca="1" si="170"/>
        <v>-21.865492678484895</v>
      </c>
      <c r="BN194" s="17" t="b">
        <f t="shared" ca="1" si="163"/>
        <v>0</v>
      </c>
      <c r="BO194" t="b">
        <f t="shared" ca="1" si="164"/>
        <v>1</v>
      </c>
      <c r="BP194" t="b">
        <f t="shared" ca="1" si="165"/>
        <v>1</v>
      </c>
      <c r="BQ194" t="b">
        <f t="shared" ca="1" si="166"/>
        <v>1</v>
      </c>
      <c r="BR194" s="106" t="b">
        <f t="shared" si="167"/>
        <v>1</v>
      </c>
    </row>
    <row r="195" spans="1:70" ht="15" customHeight="1">
      <c r="A195" s="19">
        <f t="shared" si="130"/>
        <v>23.75</v>
      </c>
      <c r="B195" s="22">
        <f t="shared" ca="1" si="171"/>
        <v>181</v>
      </c>
      <c r="C195" s="4">
        <f t="shared" ca="1" si="171"/>
        <v>181</v>
      </c>
      <c r="D195" s="21">
        <f t="shared" ca="1" si="171"/>
        <v>114.40691321132695</v>
      </c>
      <c r="E195" s="4">
        <f t="shared" ca="1" si="172"/>
        <v>181</v>
      </c>
      <c r="F195" s="4">
        <f t="shared" ca="1" si="172"/>
        <v>132.1133830401032</v>
      </c>
      <c r="G195" s="22">
        <f t="shared" ca="1" si="173"/>
        <v>138.65603174012955</v>
      </c>
      <c r="H195" s="4">
        <f t="shared" ca="1" si="173"/>
        <v>96.08548332285946</v>
      </c>
      <c r="I195" s="97">
        <f t="shared" si="131"/>
        <v>23.75</v>
      </c>
      <c r="J195" s="22">
        <f t="shared" ca="1" si="132"/>
        <v>120</v>
      </c>
      <c r="K195" s="21">
        <f t="shared" ca="1" si="139"/>
        <v>132.1133830401032</v>
      </c>
      <c r="L195" s="4">
        <f t="shared" ca="1" si="129"/>
        <v>138.65603174012955</v>
      </c>
      <c r="M195" s="21">
        <f t="shared" ca="1" si="140"/>
        <v>181</v>
      </c>
      <c r="N195" s="22" t="e">
        <f t="shared" ca="1" si="141"/>
        <v>#N/A</v>
      </c>
      <c r="O195" s="21" t="e">
        <f t="shared" ca="1" si="142"/>
        <v>#N/A</v>
      </c>
      <c r="P195" s="97">
        <f t="shared" ca="1" si="133"/>
        <v>28.367556640996213</v>
      </c>
      <c r="Q195" t="e">
        <f t="shared" ca="1" si="134"/>
        <v>#N/A</v>
      </c>
      <c r="R195" s="106" t="e">
        <f t="shared" ca="1" si="135"/>
        <v>#N/A</v>
      </c>
      <c r="S195" s="97">
        <f t="shared" ca="1" si="136"/>
        <v>77.181383063650117</v>
      </c>
      <c r="T195" s="34" t="e">
        <f t="shared" ca="1" si="137"/>
        <v>#N/A</v>
      </c>
      <c r="U195" s="59" t="e">
        <f t="shared" ca="1" si="138"/>
        <v>#N/A</v>
      </c>
      <c r="AB195" s="4"/>
      <c r="AC195" s="4"/>
      <c r="AD195" s="4"/>
      <c r="AE195" s="4"/>
      <c r="AL195" s="97">
        <f t="shared" ca="1" si="143"/>
        <v>21.627552980356057</v>
      </c>
      <c r="AM195" s="91">
        <f t="shared" ca="1" si="144"/>
        <v>-9.8138398235294169</v>
      </c>
      <c r="AN195" s="97">
        <f t="shared" ca="1" si="145"/>
        <v>-21.627552980356057</v>
      </c>
      <c r="AO195" s="91">
        <f t="shared" ca="1" si="146"/>
        <v>-9.8138398235294169</v>
      </c>
      <c r="AP195" s="97" t="e">
        <f t="shared" ca="1" si="147"/>
        <v>#N/A</v>
      </c>
      <c r="AQ195" s="91" t="e">
        <f t="shared" ca="1" si="148"/>
        <v>#N/A</v>
      </c>
      <c r="AR195" s="30" t="e">
        <f t="shared" ca="1" si="149"/>
        <v>#N/A</v>
      </c>
      <c r="AS195" s="91" t="e">
        <f t="shared" ca="1" si="150"/>
        <v>#N/A</v>
      </c>
      <c r="AT195" s="97">
        <f t="shared" ca="1" si="151"/>
        <v>20.56810333988042</v>
      </c>
      <c r="AU195" s="91">
        <f t="shared" ca="1" si="152"/>
        <v>-11.874999999999995</v>
      </c>
      <c r="AV195" s="97">
        <f t="shared" ca="1" si="153"/>
        <v>15.688727187235092</v>
      </c>
      <c r="AW195" s="91">
        <f t="shared" ca="1" si="154"/>
        <v>-17.830489035483868</v>
      </c>
      <c r="AX195" s="97" t="e">
        <f t="shared" ca="1" si="155"/>
        <v>#N/A</v>
      </c>
      <c r="AY195" s="91" t="e">
        <f t="shared" ca="1" si="156"/>
        <v>#N/A</v>
      </c>
      <c r="BD195" s="166">
        <v>152</v>
      </c>
      <c r="BE195" s="30">
        <f t="shared" ca="1" si="157"/>
        <v>0.90182072528495771</v>
      </c>
      <c r="BF195" s="30">
        <f t="shared" ca="1" si="158"/>
        <v>1.2208766379779841</v>
      </c>
      <c r="BG195" s="30">
        <f t="shared" ca="1" si="168"/>
        <v>1.0228966426302029</v>
      </c>
      <c r="BH195" s="17" t="b">
        <f t="shared" ca="1" si="159"/>
        <v>0</v>
      </c>
      <c r="BI195" s="30" t="e">
        <f t="shared" ca="1" si="160"/>
        <v>#N/A</v>
      </c>
      <c r="BJ195" s="91" t="e">
        <f t="shared" ca="1" si="161"/>
        <v>#N/A</v>
      </c>
      <c r="BK195" t="b">
        <f t="shared" ca="1" si="162"/>
        <v>1</v>
      </c>
      <c r="BL195" s="30">
        <f t="shared" ca="1" si="169"/>
        <v>11.736789069647267</v>
      </c>
      <c r="BM195" s="91">
        <f t="shared" ca="1" si="170"/>
        <v>-22.073689821473174</v>
      </c>
      <c r="BN195" s="17" t="b">
        <f t="shared" ca="1" si="163"/>
        <v>0</v>
      </c>
      <c r="BO195" t="b">
        <f t="shared" ca="1" si="164"/>
        <v>1</v>
      </c>
      <c r="BP195" t="b">
        <f t="shared" ca="1" si="165"/>
        <v>1</v>
      </c>
      <c r="BQ195" t="b">
        <f t="shared" ca="1" si="166"/>
        <v>1</v>
      </c>
      <c r="BR195" s="106" t="b">
        <f t="shared" si="167"/>
        <v>1</v>
      </c>
    </row>
    <row r="196" spans="1:70" ht="15" customHeight="1">
      <c r="A196" s="19">
        <f t="shared" si="130"/>
        <v>23.90625</v>
      </c>
      <c r="B196" s="22">
        <f t="shared" ca="1" si="171"/>
        <v>181</v>
      </c>
      <c r="C196" s="4">
        <f t="shared" ca="1" si="171"/>
        <v>174.00300096278195</v>
      </c>
      <c r="D196" s="21">
        <f t="shared" ca="1" si="171"/>
        <v>114.23709999754745</v>
      </c>
      <c r="E196" s="4">
        <f t="shared" ca="1" si="172"/>
        <v>181</v>
      </c>
      <c r="F196" s="4">
        <f t="shared" ca="1" si="172"/>
        <v>131.77575080576884</v>
      </c>
      <c r="G196" s="22">
        <f t="shared" ca="1" si="173"/>
        <v>138.23220440509485</v>
      </c>
      <c r="H196" s="4">
        <f t="shared" ca="1" si="173"/>
        <v>96.045560159653519</v>
      </c>
      <c r="I196" s="97">
        <f t="shared" si="131"/>
        <v>23.90625</v>
      </c>
      <c r="J196" s="22">
        <f t="shared" ca="1" si="132"/>
        <v>120</v>
      </c>
      <c r="K196" s="21">
        <f t="shared" ca="1" si="139"/>
        <v>131.77575080576884</v>
      </c>
      <c r="L196" s="4">
        <f t="shared" ca="1" si="129"/>
        <v>138.23220440509485</v>
      </c>
      <c r="M196" s="21">
        <f t="shared" ca="1" si="140"/>
        <v>181</v>
      </c>
      <c r="N196" s="22" t="e">
        <f t="shared" ca="1" si="141"/>
        <v>#N/A</v>
      </c>
      <c r="O196" s="21" t="e">
        <f t="shared" ca="1" si="142"/>
        <v>#N/A</v>
      </c>
      <c r="P196" s="97">
        <f t="shared" ca="1" si="133"/>
        <v>28.537369854775719</v>
      </c>
      <c r="Q196" t="e">
        <f t="shared" ca="1" si="134"/>
        <v>#N/A</v>
      </c>
      <c r="R196" s="106" t="e">
        <f t="shared" ca="1" si="135"/>
        <v>#N/A</v>
      </c>
      <c r="S196" s="97">
        <f t="shared" ca="1" si="136"/>
        <v>77.011569849870625</v>
      </c>
      <c r="T196" s="34" t="e">
        <f t="shared" ca="1" si="137"/>
        <v>#N/A</v>
      </c>
      <c r="U196" s="59" t="e">
        <f t="shared" ca="1" si="138"/>
        <v>#N/A</v>
      </c>
      <c r="AB196" s="4"/>
      <c r="AC196" s="4"/>
      <c r="AD196" s="4"/>
      <c r="AE196" s="4"/>
      <c r="AL196" s="97">
        <f t="shared" ca="1" si="143"/>
        <v>21.799021468419362</v>
      </c>
      <c r="AM196" s="91">
        <f t="shared" ca="1" si="144"/>
        <v>-9.8138398235294098</v>
      </c>
      <c r="AN196" s="97">
        <f t="shared" ca="1" si="145"/>
        <v>-21.799021468419362</v>
      </c>
      <c r="AO196" s="91">
        <f t="shared" ca="1" si="146"/>
        <v>-9.8138398235294098</v>
      </c>
      <c r="AP196" s="97">
        <f t="shared" ca="1" si="147"/>
        <v>2.4976383008279202</v>
      </c>
      <c r="AQ196" s="91">
        <f t="shared" ca="1" si="148"/>
        <v>-23.7754199117647</v>
      </c>
      <c r="AR196" s="30">
        <f t="shared" ca="1" si="149"/>
        <v>-2.4976383008279202</v>
      </c>
      <c r="AS196" s="91">
        <f t="shared" ca="1" si="150"/>
        <v>-23.7754199117647</v>
      </c>
      <c r="AT196" s="97">
        <f t="shared" ca="1" si="151"/>
        <v>20.703419809221739</v>
      </c>
      <c r="AU196" s="91">
        <f t="shared" ca="1" si="152"/>
        <v>-11.953124999999995</v>
      </c>
      <c r="AV196" s="97">
        <f t="shared" ca="1" si="153"/>
        <v>15.92427234814795</v>
      </c>
      <c r="AW196" s="91">
        <f t="shared" ca="1" si="154"/>
        <v>-17.830489035483872</v>
      </c>
      <c r="AX196" s="97" t="e">
        <f t="shared" ca="1" si="155"/>
        <v>#N/A</v>
      </c>
      <c r="AY196" s="91" t="e">
        <f t="shared" ca="1" si="156"/>
        <v>#N/A</v>
      </c>
      <c r="BD196" s="166">
        <v>153</v>
      </c>
      <c r="BE196" s="30">
        <f t="shared" ca="1" si="157"/>
        <v>0.89366398220930154</v>
      </c>
      <c r="BF196" s="30">
        <f t="shared" ca="1" si="158"/>
        <v>1.2051728038665463</v>
      </c>
      <c r="BG196" s="30">
        <f t="shared" ca="1" si="168"/>
        <v>1.0097393762125118</v>
      </c>
      <c r="BH196" s="17" t="b">
        <f t="shared" ca="1" si="159"/>
        <v>0</v>
      </c>
      <c r="BI196" s="30" t="e">
        <f t="shared" ca="1" si="160"/>
        <v>#N/A</v>
      </c>
      <c r="BJ196" s="91" t="e">
        <f t="shared" ca="1" si="161"/>
        <v>#N/A</v>
      </c>
      <c r="BK196" t="b">
        <f t="shared" ca="1" si="162"/>
        <v>1</v>
      </c>
      <c r="BL196" s="30">
        <f t="shared" ca="1" si="169"/>
        <v>11.349762493488672</v>
      </c>
      <c r="BM196" s="91">
        <f t="shared" ca="1" si="170"/>
        <v>-22.275163104709193</v>
      </c>
      <c r="BN196" s="17" t="b">
        <f t="shared" ca="1" si="163"/>
        <v>0</v>
      </c>
      <c r="BO196" t="b">
        <f t="shared" ca="1" si="164"/>
        <v>1</v>
      </c>
      <c r="BP196" t="b">
        <f t="shared" ca="1" si="165"/>
        <v>1</v>
      </c>
      <c r="BQ196" t="b">
        <f t="shared" ca="1" si="166"/>
        <v>1</v>
      </c>
      <c r="BR196" s="106" t="b">
        <f t="shared" si="167"/>
        <v>1</v>
      </c>
    </row>
    <row r="197" spans="1:70" ht="15" customHeight="1">
      <c r="A197" s="19">
        <f t="shared" si="130"/>
        <v>24.0625</v>
      </c>
      <c r="B197" s="22">
        <f t="shared" ca="1" si="171"/>
        <v>181</v>
      </c>
      <c r="C197" s="4">
        <f t="shared" ca="1" si="171"/>
        <v>171.14065686749095</v>
      </c>
      <c r="D197" s="21">
        <f t="shared" ca="1" si="171"/>
        <v>114.06971405084131</v>
      </c>
      <c r="E197" s="4">
        <f t="shared" ca="1" si="172"/>
        <v>181</v>
      </c>
      <c r="F197" s="4">
        <f t="shared" ca="1" si="172"/>
        <v>131.44423740938981</v>
      </c>
      <c r="G197" s="22">
        <f t="shared" ca="1" si="173"/>
        <v>137.8172960232703</v>
      </c>
      <c r="H197" s="4">
        <f t="shared" ca="1" si="173"/>
        <v>96.006158367979893</v>
      </c>
      <c r="I197" s="97">
        <f t="shared" si="131"/>
        <v>24.0625</v>
      </c>
      <c r="J197" s="22">
        <f t="shared" ca="1" si="132"/>
        <v>120</v>
      </c>
      <c r="K197" s="21">
        <f t="shared" ca="1" si="139"/>
        <v>131.44423740938981</v>
      </c>
      <c r="L197" s="4">
        <f t="shared" ca="1" si="129"/>
        <v>137.8172960232703</v>
      </c>
      <c r="M197" s="21">
        <f t="shared" ca="1" si="140"/>
        <v>181</v>
      </c>
      <c r="N197" s="22" t="e">
        <f t="shared" ca="1" si="141"/>
        <v>#N/A</v>
      </c>
      <c r="O197" s="21" t="e">
        <f t="shared" ca="1" si="142"/>
        <v>#N/A</v>
      </c>
      <c r="P197" s="97">
        <f t="shared" ca="1" si="133"/>
        <v>28.704755801481852</v>
      </c>
      <c r="Q197" t="e">
        <f t="shared" ca="1" si="134"/>
        <v>#N/A</v>
      </c>
      <c r="R197" s="106" t="e">
        <f t="shared" ca="1" si="135"/>
        <v>#N/A</v>
      </c>
      <c r="S197" s="97">
        <f t="shared" ca="1" si="136"/>
        <v>76.844183903164492</v>
      </c>
      <c r="T197" s="34" t="e">
        <f t="shared" ca="1" si="137"/>
        <v>#N/A</v>
      </c>
      <c r="U197" s="59" t="e">
        <f t="shared" ca="1" si="138"/>
        <v>#N/A</v>
      </c>
      <c r="AB197" s="4"/>
      <c r="AC197" s="4"/>
      <c r="AD197" s="4"/>
      <c r="AE197" s="4"/>
      <c r="AL197" s="97">
        <f t="shared" ca="1" si="143"/>
        <v>21.970262951728824</v>
      </c>
      <c r="AM197" s="91">
        <f t="shared" ca="1" si="144"/>
        <v>-9.8138398235294133</v>
      </c>
      <c r="AN197" s="97">
        <f t="shared" ca="1" si="145"/>
        <v>-21.970262951728824</v>
      </c>
      <c r="AO197" s="91">
        <f t="shared" ca="1" si="146"/>
        <v>-9.8138398235294133</v>
      </c>
      <c r="AP197" s="97">
        <f t="shared" ca="1" si="147"/>
        <v>3.7058486570908915</v>
      </c>
      <c r="AQ197" s="91">
        <f t="shared" ca="1" si="148"/>
        <v>-23.775419911764708</v>
      </c>
      <c r="AR197" s="30">
        <f t="shared" ca="1" si="149"/>
        <v>-3.7058486570908915</v>
      </c>
      <c r="AS197" s="91">
        <f t="shared" ca="1" si="150"/>
        <v>-23.775419911764708</v>
      </c>
      <c r="AT197" s="97">
        <f t="shared" ca="1" si="151"/>
        <v>20.838736278563058</v>
      </c>
      <c r="AU197" s="91">
        <f t="shared" ca="1" si="152"/>
        <v>-12.031249999999995</v>
      </c>
      <c r="AV197" s="97">
        <f t="shared" ca="1" si="153"/>
        <v>16.157894881620237</v>
      </c>
      <c r="AW197" s="91">
        <f t="shared" ca="1" si="154"/>
        <v>-17.830489035483872</v>
      </c>
      <c r="AX197" s="97" t="e">
        <f t="shared" ca="1" si="155"/>
        <v>#N/A</v>
      </c>
      <c r="AY197" s="91" t="e">
        <f t="shared" ca="1" si="156"/>
        <v>#N/A</v>
      </c>
      <c r="BD197" s="166">
        <v>154</v>
      </c>
      <c r="BE197" s="30">
        <f t="shared" ca="1" si="157"/>
        <v>0.88592090908845067</v>
      </c>
      <c r="BF197" s="30">
        <f t="shared" ca="1" si="158"/>
        <v>1.1899978445117765</v>
      </c>
      <c r="BG197" s="30">
        <f t="shared" ca="1" si="168"/>
        <v>0.99702522107743441</v>
      </c>
      <c r="BH197" s="17" t="b">
        <f t="shared" ca="1" si="159"/>
        <v>0</v>
      </c>
      <c r="BI197" s="30" t="e">
        <f t="shared" ca="1" si="160"/>
        <v>#N/A</v>
      </c>
      <c r="BJ197" s="91" t="e">
        <f t="shared" ca="1" si="161"/>
        <v>#N/A</v>
      </c>
      <c r="BK197" t="b">
        <f t="shared" ca="1" si="162"/>
        <v>1</v>
      </c>
      <c r="BL197" s="30">
        <f t="shared" ca="1" si="169"/>
        <v>10.959278669726933</v>
      </c>
      <c r="BM197" s="91">
        <f t="shared" ca="1" si="170"/>
        <v>-22.469851157479177</v>
      </c>
      <c r="BN197" s="17" t="b">
        <f t="shared" ca="1" si="163"/>
        <v>0</v>
      </c>
      <c r="BO197" t="b">
        <f t="shared" ca="1" si="164"/>
        <v>1</v>
      </c>
      <c r="BP197" t="b">
        <f t="shared" ca="1" si="165"/>
        <v>1</v>
      </c>
      <c r="BQ197" t="b">
        <f t="shared" ca="1" si="166"/>
        <v>1</v>
      </c>
      <c r="BR197" s="106" t="b">
        <f t="shared" si="167"/>
        <v>1</v>
      </c>
    </row>
    <row r="198" spans="1:70" ht="15" customHeight="1">
      <c r="A198" s="19">
        <f t="shared" si="130"/>
        <v>24.21875</v>
      </c>
      <c r="B198" s="22">
        <f t="shared" ca="1" si="171"/>
        <v>181</v>
      </c>
      <c r="C198" s="4">
        <f t="shared" ca="1" si="171"/>
        <v>169.02030957673807</v>
      </c>
      <c r="D198" s="21">
        <f t="shared" ca="1" si="171"/>
        <v>113.90470187799276</v>
      </c>
      <c r="E198" s="4">
        <f t="shared" ca="1" si="172"/>
        <v>181</v>
      </c>
      <c r="F198" s="4">
        <f t="shared" ca="1" si="172"/>
        <v>131.1186544186009</v>
      </c>
      <c r="G198" s="22">
        <f t="shared" ca="1" si="173"/>
        <v>137.41096779641418</v>
      </c>
      <c r="H198" s="4">
        <f t="shared" ca="1" si="173"/>
        <v>95.967267782335995</v>
      </c>
      <c r="I198" s="97">
        <f t="shared" si="131"/>
        <v>24.21875</v>
      </c>
      <c r="J198" s="22">
        <f t="shared" ca="1" si="132"/>
        <v>120</v>
      </c>
      <c r="K198" s="21">
        <f t="shared" ca="1" si="139"/>
        <v>131.1186544186009</v>
      </c>
      <c r="L198" s="4">
        <f t="shared" ca="1" si="129"/>
        <v>137.41096779641418</v>
      </c>
      <c r="M198" s="21">
        <f t="shared" ca="1" si="140"/>
        <v>181</v>
      </c>
      <c r="N198" s="22" t="e">
        <f ca="1">IF(F198&gt;$E$37,IF(H198&gt;$E$37,#N/A,$E$37),IF(F198&lt;$C$37,#N/A,F198))</f>
        <v>#N/A</v>
      </c>
      <c r="O198" s="21" t="e">
        <f t="shared" ca="1" si="142"/>
        <v>#N/A</v>
      </c>
      <c r="P198" s="97">
        <f t="shared" ca="1" si="133"/>
        <v>28.869767974330401</v>
      </c>
      <c r="Q198" t="e">
        <f t="shared" ca="1" si="134"/>
        <v>#N/A</v>
      </c>
      <c r="R198" s="106" t="e">
        <f t="shared" ca="1" si="135"/>
        <v>#N/A</v>
      </c>
      <c r="S198" s="97">
        <f t="shared" ca="1" si="136"/>
        <v>76.679171730315943</v>
      </c>
      <c r="T198" s="34" t="e">
        <f t="shared" ca="1" si="137"/>
        <v>#N/A</v>
      </c>
      <c r="U198" s="59" t="e">
        <f t="shared" ca="1" si="138"/>
        <v>#N/A</v>
      </c>
      <c r="AB198" s="4"/>
      <c r="AC198" s="4"/>
      <c r="AD198" s="4"/>
      <c r="AE198" s="4"/>
      <c r="AL198" s="97">
        <f t="shared" ca="1" si="143"/>
        <v>22.141282697274068</v>
      </c>
      <c r="AM198" s="91">
        <f t="shared" ca="1" si="144"/>
        <v>-9.8138398235294151</v>
      </c>
      <c r="AN198" s="97">
        <f t="shared" ca="1" si="145"/>
        <v>-22.141282697274068</v>
      </c>
      <c r="AO198" s="91">
        <f t="shared" ca="1" si="146"/>
        <v>-9.8138398235294151</v>
      </c>
      <c r="AP198" s="97">
        <f t="shared" ca="1" si="147"/>
        <v>4.6127279978080784</v>
      </c>
      <c r="AQ198" s="91">
        <f t="shared" ca="1" si="148"/>
        <v>-23.775419911764704</v>
      </c>
      <c r="AR198" s="30">
        <f t="shared" ca="1" si="149"/>
        <v>-4.6127279978080784</v>
      </c>
      <c r="AS198" s="91">
        <f t="shared" ca="1" si="150"/>
        <v>-23.775419911764704</v>
      </c>
      <c r="AT198" s="97">
        <f t="shared" ca="1" si="151"/>
        <v>20.974052747904373</v>
      </c>
      <c r="AU198" s="91">
        <f t="shared" ca="1" si="152"/>
        <v>-12.109374999999995</v>
      </c>
      <c r="AV198" s="97">
        <f t="shared" ca="1" si="153"/>
        <v>16.389677004687719</v>
      </c>
      <c r="AW198" s="91">
        <f t="shared" ca="1" si="154"/>
        <v>-17.830489035483872</v>
      </c>
      <c r="AX198" s="97" t="e">
        <f t="shared" ca="1" si="155"/>
        <v>#N/A</v>
      </c>
      <c r="AY198" s="91" t="e">
        <f t="shared" ca="1" si="156"/>
        <v>#N/A</v>
      </c>
      <c r="BD198" s="166">
        <v>155</v>
      </c>
      <c r="BE198" s="30">
        <f t="shared" ca="1" si="157"/>
        <v>0.87857618567327322</v>
      </c>
      <c r="BF198" s="30">
        <f t="shared" ca="1" si="158"/>
        <v>1.1753563823532984</v>
      </c>
      <c r="BG198" s="30">
        <f t="shared" ca="1" si="168"/>
        <v>0.98475805007979056</v>
      </c>
      <c r="BH198" s="17" t="b">
        <f t="shared" ca="1" si="159"/>
        <v>0</v>
      </c>
      <c r="BI198" s="30" t="e">
        <f t="shared" ca="1" si="160"/>
        <v>#N/A</v>
      </c>
      <c r="BJ198" s="91" t="e">
        <f t="shared" ca="1" si="161"/>
        <v>#N/A</v>
      </c>
      <c r="BK198" t="b">
        <f t="shared" ca="1" si="162"/>
        <v>1</v>
      </c>
      <c r="BL198" s="30">
        <f t="shared" ca="1" si="169"/>
        <v>10.565456543517488</v>
      </c>
      <c r="BM198" s="91">
        <f t="shared" ca="1" si="170"/>
        <v>-22.657694675916247</v>
      </c>
      <c r="BN198" s="17" t="b">
        <f t="shared" ca="1" si="163"/>
        <v>0</v>
      </c>
      <c r="BO198" t="b">
        <f t="shared" ca="1" si="164"/>
        <v>1</v>
      </c>
      <c r="BP198" t="b">
        <f t="shared" ca="1" si="165"/>
        <v>1</v>
      </c>
      <c r="BQ198" t="b">
        <f t="shared" ca="1" si="166"/>
        <v>1</v>
      </c>
      <c r="BR198" s="106" t="b">
        <f t="shared" si="167"/>
        <v>1</v>
      </c>
    </row>
    <row r="199" spans="1:70" ht="15" customHeight="1">
      <c r="A199" s="19">
        <f t="shared" si="130"/>
        <v>24.375</v>
      </c>
      <c r="B199" s="22">
        <f t="shared" ca="1" si="171"/>
        <v>181</v>
      </c>
      <c r="C199" s="4">
        <f t="shared" ca="1" si="171"/>
        <v>167.26546187303148</v>
      </c>
      <c r="D199" s="21">
        <f t="shared" ca="1" si="171"/>
        <v>113.74201160114136</v>
      </c>
      <c r="E199" s="4">
        <f t="shared" ca="1" si="172"/>
        <v>181</v>
      </c>
      <c r="F199" s="4">
        <f t="shared" ca="1" si="172"/>
        <v>130.79882203399063</v>
      </c>
      <c r="G199" s="22">
        <f t="shared" ca="1" si="173"/>
        <v>137.01290077246142</v>
      </c>
      <c r="H199" s="4">
        <f t="shared" ca="1" si="173"/>
        <v>95.928878500259287</v>
      </c>
      <c r="I199" s="97">
        <f t="shared" si="131"/>
        <v>24.375</v>
      </c>
      <c r="J199" s="22">
        <f t="shared" ca="1" si="132"/>
        <v>120</v>
      </c>
      <c r="K199" s="21">
        <f t="shared" ca="1" si="139"/>
        <v>130.79882203399063</v>
      </c>
      <c r="L199" s="4">
        <f t="shared" ca="1" si="129"/>
        <v>137.01290077246142</v>
      </c>
      <c r="M199" s="21">
        <f t="shared" ca="1" si="140"/>
        <v>181</v>
      </c>
      <c r="N199" s="22" t="e">
        <f t="shared" ca="1" si="141"/>
        <v>#N/A</v>
      </c>
      <c r="O199" s="21" t="e">
        <f t="shared" ca="1" si="142"/>
        <v>#N/A</v>
      </c>
      <c r="P199" s="97">
        <f t="shared" ca="1" si="133"/>
        <v>29.032458251181808</v>
      </c>
      <c r="Q199" t="e">
        <f t="shared" ca="1" si="134"/>
        <v>#N/A</v>
      </c>
      <c r="R199" s="106" t="e">
        <f t="shared" ca="1" si="135"/>
        <v>#N/A</v>
      </c>
      <c r="S199" s="97">
        <f t="shared" ca="1" si="136"/>
        <v>76.516481453464536</v>
      </c>
      <c r="T199" s="34" t="e">
        <f t="shared" ca="1" si="137"/>
        <v>#N/A</v>
      </c>
      <c r="U199" s="59" t="e">
        <f t="shared" ca="1" si="138"/>
        <v>#N/A</v>
      </c>
      <c r="AB199" s="4"/>
      <c r="AC199" s="4"/>
      <c r="AD199" s="4"/>
      <c r="AE199" s="4"/>
      <c r="AL199" s="97">
        <f t="shared" ca="1" si="143"/>
        <v>22.312085803844251</v>
      </c>
      <c r="AM199" s="91">
        <f t="shared" ca="1" si="144"/>
        <v>-9.813839823529408</v>
      </c>
      <c r="AN199" s="97">
        <f t="shared" ca="1" si="145"/>
        <v>-22.312085803844251</v>
      </c>
      <c r="AO199" s="91">
        <f t="shared" ca="1" si="146"/>
        <v>-9.813839823529408</v>
      </c>
      <c r="AP199" s="97">
        <f t="shared" ca="1" si="147"/>
        <v>5.3730841254592656</v>
      </c>
      <c r="AQ199" s="91">
        <f t="shared" ca="1" si="148"/>
        <v>-23.775419911764708</v>
      </c>
      <c r="AR199" s="30">
        <f t="shared" ca="1" si="149"/>
        <v>-5.3730841254592656</v>
      </c>
      <c r="AS199" s="91">
        <f t="shared" ca="1" si="150"/>
        <v>-23.775419911764708</v>
      </c>
      <c r="AT199" s="97">
        <f t="shared" ca="1" si="151"/>
        <v>21.109369217245693</v>
      </c>
      <c r="AU199" s="91">
        <f t="shared" ca="1" si="152"/>
        <v>-12.187499999999995</v>
      </c>
      <c r="AV199" s="97">
        <f t="shared" ca="1" si="153"/>
        <v>16.619695717897159</v>
      </c>
      <c r="AW199" s="91">
        <f t="shared" ca="1" si="154"/>
        <v>-17.830489035483879</v>
      </c>
      <c r="AX199" s="97" t="e">
        <f t="shared" ca="1" si="155"/>
        <v>#N/A</v>
      </c>
      <c r="AY199" s="91" t="e">
        <f t="shared" ca="1" si="156"/>
        <v>#N/A</v>
      </c>
      <c r="BD199" s="166">
        <v>156</v>
      </c>
      <c r="BE199" s="30">
        <f t="shared" ca="1" si="157"/>
        <v>0.87161556320951006</v>
      </c>
      <c r="BF199" s="30">
        <f t="shared" ca="1" si="158"/>
        <v>1.1612528773223194</v>
      </c>
      <c r="BG199" s="30">
        <f t="shared" ca="1" si="168"/>
        <v>0.97294159991870011</v>
      </c>
      <c r="BH199" s="17" t="b">
        <f t="shared" ca="1" si="159"/>
        <v>0</v>
      </c>
      <c r="BI199" s="30" t="e">
        <f t="shared" ca="1" si="160"/>
        <v>#N/A</v>
      </c>
      <c r="BJ199" s="91" t="e">
        <f t="shared" ca="1" si="161"/>
        <v>#N/A</v>
      </c>
      <c r="BK199" t="b">
        <f t="shared" ca="1" si="162"/>
        <v>1</v>
      </c>
      <c r="BL199" s="30">
        <f t="shared" ca="1" si="169"/>
        <v>10.16841607689501</v>
      </c>
      <c r="BM199" s="91">
        <f t="shared" ca="1" si="170"/>
        <v>-22.83863644106502</v>
      </c>
      <c r="BN199" s="17" t="b">
        <f t="shared" ca="1" si="163"/>
        <v>0</v>
      </c>
      <c r="BO199" t="b">
        <f t="shared" ca="1" si="164"/>
        <v>1</v>
      </c>
      <c r="BP199" t="b">
        <f t="shared" ca="1" si="165"/>
        <v>1</v>
      </c>
      <c r="BQ199" t="b">
        <f t="shared" ca="1" si="166"/>
        <v>1</v>
      </c>
      <c r="BR199" s="106" t="b">
        <f t="shared" si="167"/>
        <v>1</v>
      </c>
    </row>
    <row r="200" spans="1:70" ht="15" customHeight="1">
      <c r="A200" s="19">
        <f t="shared" si="130"/>
        <v>24.53125</v>
      </c>
      <c r="B200" s="22">
        <f t="shared" ca="1" si="171"/>
        <v>181</v>
      </c>
      <c r="C200" s="4">
        <f t="shared" ca="1" si="171"/>
        <v>165.74026955749366</v>
      </c>
      <c r="D200" s="21">
        <f t="shared" ca="1" si="171"/>
        <v>113.5815928951961</v>
      </c>
      <c r="E200" s="4">
        <f t="shared" ca="1" si="172"/>
        <v>181</v>
      </c>
      <c r="F200" s="4">
        <f t="shared" ca="1" si="172"/>
        <v>130.48456855146921</v>
      </c>
      <c r="G200" s="22">
        <f t="shared" ca="1" si="173"/>
        <v>136.62279424616887</v>
      </c>
      <c r="H200" s="4">
        <f t="shared" ca="1" si="173"/>
        <v>95.890980873858993</v>
      </c>
      <c r="I200" s="97">
        <f t="shared" si="131"/>
        <v>24.53125</v>
      </c>
      <c r="J200" s="22">
        <f t="shared" ca="1" si="132"/>
        <v>120</v>
      </c>
      <c r="K200" s="21">
        <f t="shared" ca="1" si="139"/>
        <v>130.48456855146921</v>
      </c>
      <c r="L200" s="4">
        <f t="shared" ca="1" si="129"/>
        <v>136.62279424616887</v>
      </c>
      <c r="M200" s="21">
        <f t="shared" ca="1" si="140"/>
        <v>181</v>
      </c>
      <c r="N200" s="22" t="e">
        <f t="shared" ca="1" si="141"/>
        <v>#N/A</v>
      </c>
      <c r="O200" s="21" t="e">
        <f t="shared" ca="1" si="142"/>
        <v>#N/A</v>
      </c>
      <c r="P200" s="97">
        <f t="shared" ca="1" si="133"/>
        <v>29.192876957127069</v>
      </c>
      <c r="Q200" t="e">
        <f t="shared" ca="1" si="134"/>
        <v>#N/A</v>
      </c>
      <c r="R200" s="106" t="e">
        <f t="shared" ca="1" si="135"/>
        <v>#N/A</v>
      </c>
      <c r="S200" s="97">
        <f t="shared" ca="1" si="136"/>
        <v>76.356062747519275</v>
      </c>
      <c r="T200" s="34" t="e">
        <f t="shared" ca="1" si="137"/>
        <v>#N/A</v>
      </c>
      <c r="U200" s="59" t="e">
        <f t="shared" ca="1" si="138"/>
        <v>#N/A</v>
      </c>
      <c r="AB200" s="4"/>
      <c r="AC200" s="4"/>
      <c r="AD200" s="4"/>
      <c r="AE200" s="4"/>
      <c r="AL200" s="97">
        <f t="shared" ca="1" si="143"/>
        <v>22.48267720892261</v>
      </c>
      <c r="AM200" s="91">
        <f t="shared" ca="1" si="144"/>
        <v>-9.8138398235294098</v>
      </c>
      <c r="AN200" s="97">
        <f t="shared" ca="1" si="145"/>
        <v>-22.48267720892261</v>
      </c>
      <c r="AO200" s="91">
        <f t="shared" ca="1" si="146"/>
        <v>-9.8138398235294098</v>
      </c>
      <c r="AP200" s="97">
        <f t="shared" ca="1" si="147"/>
        <v>6.0424857949160629</v>
      </c>
      <c r="AQ200" s="91">
        <f t="shared" ca="1" si="148"/>
        <v>-23.775419911764704</v>
      </c>
      <c r="AR200" s="30">
        <f t="shared" ca="1" si="149"/>
        <v>-6.0424857949160629</v>
      </c>
      <c r="AS200" s="91">
        <f t="shared" ca="1" si="150"/>
        <v>-23.775419911764704</v>
      </c>
      <c r="AT200" s="97">
        <f t="shared" ca="1" si="151"/>
        <v>21.244685686587012</v>
      </c>
      <c r="AU200" s="91">
        <f t="shared" ca="1" si="152"/>
        <v>-12.265624999999995</v>
      </c>
      <c r="AV200" s="97">
        <f t="shared" ca="1" si="153"/>
        <v>16.848023246600459</v>
      </c>
      <c r="AW200" s="91">
        <f t="shared" ca="1" si="154"/>
        <v>-17.830489035483872</v>
      </c>
      <c r="AX200" s="97" t="e">
        <f t="shared" ca="1" si="155"/>
        <v>#N/A</v>
      </c>
      <c r="AY200" s="91" t="e">
        <f t="shared" ca="1" si="156"/>
        <v>#N/A</v>
      </c>
      <c r="BD200" s="166">
        <v>157</v>
      </c>
      <c r="BE200" s="30">
        <f t="shared" ca="1" si="157"/>
        <v>0.86502579056937634</v>
      </c>
      <c r="BF200" s="30">
        <f t="shared" ca="1" si="158"/>
        <v>1.1476916254830958</v>
      </c>
      <c r="BG200" s="30">
        <f t="shared" ca="1" si="168"/>
        <v>0.96157946999935051</v>
      </c>
      <c r="BH200" s="17" t="b">
        <f t="shared" ca="1" si="159"/>
        <v>0</v>
      </c>
      <c r="BI200" s="30" t="e">
        <f t="shared" ca="1" si="160"/>
        <v>#N/A</v>
      </c>
      <c r="BJ200" s="91" t="e">
        <f t="shared" ca="1" si="161"/>
        <v>#N/A</v>
      </c>
      <c r="BK200" t="b">
        <f t="shared" ca="1" si="162"/>
        <v>1</v>
      </c>
      <c r="BL200" s="30">
        <f t="shared" ca="1" si="169"/>
        <v>9.768278212231845</v>
      </c>
      <c r="BM200" s="91">
        <f t="shared" ca="1" si="170"/>
        <v>-23.01262133631101</v>
      </c>
      <c r="BN200" s="17" t="b">
        <f t="shared" ca="1" si="163"/>
        <v>0</v>
      </c>
      <c r="BO200" t="b">
        <f t="shared" ca="1" si="164"/>
        <v>1</v>
      </c>
      <c r="BP200" t="b">
        <f t="shared" ca="1" si="165"/>
        <v>1</v>
      </c>
      <c r="BQ200" t="b">
        <f t="shared" ca="1" si="166"/>
        <v>1</v>
      </c>
      <c r="BR200" s="106" t="b">
        <f t="shared" si="167"/>
        <v>1</v>
      </c>
    </row>
    <row r="201" spans="1:70" ht="15" customHeight="1">
      <c r="A201" s="19">
        <f t="shared" si="130"/>
        <v>24.6875</v>
      </c>
      <c r="B201" s="22">
        <f t="shared" ca="1" si="171"/>
        <v>181</v>
      </c>
      <c r="C201" s="4">
        <f t="shared" ca="1" si="171"/>
        <v>164.37709486798326</v>
      </c>
      <c r="D201" s="21">
        <f t="shared" ca="1" si="171"/>
        <v>113.42339692822989</v>
      </c>
      <c r="E201" s="4">
        <f t="shared" ca="1" si="172"/>
        <v>181</v>
      </c>
      <c r="F201" s="4">
        <f t="shared" ca="1" si="172"/>
        <v>130.1757298672</v>
      </c>
      <c r="G201" s="22">
        <f t="shared" ca="1" si="173"/>
        <v>136.24036432342135</v>
      </c>
      <c r="H201" s="4">
        <f t="shared" ca="1" si="173"/>
        <v>95.853565501673216</v>
      </c>
      <c r="I201" s="97">
        <f t="shared" si="131"/>
        <v>24.6875</v>
      </c>
      <c r="J201" s="22">
        <f t="shared" ca="1" si="132"/>
        <v>120</v>
      </c>
      <c r="K201" s="21">
        <f t="shared" ca="1" si="139"/>
        <v>130.1757298672</v>
      </c>
      <c r="L201" s="4">
        <f t="shared" ca="1" si="129"/>
        <v>136.24036432342135</v>
      </c>
      <c r="M201" s="21">
        <f t="shared" ca="1" si="140"/>
        <v>181</v>
      </c>
      <c r="N201" s="22" t="e">
        <f t="shared" ca="1" si="141"/>
        <v>#N/A</v>
      </c>
      <c r="O201" s="21" t="e">
        <f t="shared" ca="1" si="142"/>
        <v>#N/A</v>
      </c>
      <c r="P201" s="97">
        <f t="shared" ca="1" si="133"/>
        <v>29.351072924093273</v>
      </c>
      <c r="Q201" t="e">
        <f t="shared" ca="1" si="134"/>
        <v>#N/A</v>
      </c>
      <c r="R201" s="106" t="e">
        <f t="shared" ca="1" si="135"/>
        <v>#N/A</v>
      </c>
      <c r="S201" s="97">
        <f t="shared" ca="1" si="136"/>
        <v>76.197866780553056</v>
      </c>
      <c r="T201" s="34" t="e">
        <f t="shared" ca="1" si="137"/>
        <v>#N/A</v>
      </c>
      <c r="U201" s="59" t="e">
        <f t="shared" ca="1" si="138"/>
        <v>#N/A</v>
      </c>
      <c r="AB201" s="4"/>
      <c r="AC201" s="4"/>
      <c r="AD201" s="4"/>
      <c r="AE201" s="4"/>
      <c r="AL201" s="97">
        <f t="shared" ca="1" si="143"/>
        <v>22.653061695234669</v>
      </c>
      <c r="AM201" s="91">
        <f t="shared" ca="1" si="144"/>
        <v>-9.8138398235294115</v>
      </c>
      <c r="AN201" s="97">
        <f t="shared" ca="1" si="145"/>
        <v>-22.653061695234669</v>
      </c>
      <c r="AO201" s="91">
        <f t="shared" ca="1" si="146"/>
        <v>-9.8138398235294115</v>
      </c>
      <c r="AP201" s="97">
        <f t="shared" ca="1" si="147"/>
        <v>6.6484633013398282</v>
      </c>
      <c r="AQ201" s="91">
        <f t="shared" ca="1" si="148"/>
        <v>-23.775419911764704</v>
      </c>
      <c r="AR201" s="30">
        <f t="shared" ca="1" si="149"/>
        <v>-6.6484633013398282</v>
      </c>
      <c r="AS201" s="91">
        <f t="shared" ca="1" si="150"/>
        <v>-23.775419911764704</v>
      </c>
      <c r="AT201" s="97">
        <f t="shared" ca="1" si="151"/>
        <v>21.380002155928331</v>
      </c>
      <c r="AU201" s="91">
        <f t="shared" ca="1" si="152"/>
        <v>-12.343749999999995</v>
      </c>
      <c r="AV201" s="97">
        <f t="shared" ca="1" si="153"/>
        <v>17.074727435759833</v>
      </c>
      <c r="AW201" s="91">
        <f t="shared" ca="1" si="154"/>
        <v>-17.830489035483868</v>
      </c>
      <c r="AX201" s="97" t="e">
        <f t="shared" ca="1" si="155"/>
        <v>#N/A</v>
      </c>
      <c r="AY201" s="91" t="e">
        <f t="shared" ca="1" si="156"/>
        <v>#N/A</v>
      </c>
      <c r="BD201" s="166">
        <v>158</v>
      </c>
      <c r="BE201" s="30">
        <f t="shared" ca="1" si="157"/>
        <v>0.85879454722891579</v>
      </c>
      <c r="BF201" s="30">
        <f t="shared" ca="1" si="158"/>
        <v>1.1346767577243098</v>
      </c>
      <c r="BG201" s="30">
        <f t="shared" ca="1" si="168"/>
        <v>0.95067512133658383</v>
      </c>
      <c r="BH201" s="17" t="b">
        <f t="shared" ca="1" si="159"/>
        <v>0</v>
      </c>
      <c r="BI201" s="30" t="e">
        <f t="shared" ca="1" si="160"/>
        <v>#N/A</v>
      </c>
      <c r="BJ201" s="91" t="e">
        <f t="shared" ca="1" si="161"/>
        <v>#N/A</v>
      </c>
      <c r="BK201" t="b">
        <f t="shared" ca="1" si="162"/>
        <v>1</v>
      </c>
      <c r="BL201" s="30">
        <f t="shared" ca="1" si="169"/>
        <v>9.3651648353978061</v>
      </c>
      <c r="BM201" s="91">
        <f t="shared" ca="1" si="170"/>
        <v>-23.179596364169683</v>
      </c>
      <c r="BN201" s="17" t="b">
        <f t="shared" ca="1" si="163"/>
        <v>0</v>
      </c>
      <c r="BO201" t="b">
        <f t="shared" ca="1" si="164"/>
        <v>1</v>
      </c>
      <c r="BP201" t="b">
        <f t="shared" ca="1" si="165"/>
        <v>1</v>
      </c>
      <c r="BQ201" t="b">
        <f t="shared" ca="1" si="166"/>
        <v>1</v>
      </c>
      <c r="BR201" s="106" t="b">
        <f t="shared" si="167"/>
        <v>1</v>
      </c>
    </row>
    <row r="202" spans="1:70" ht="15" customHeight="1">
      <c r="A202" s="23">
        <f t="shared" si="130"/>
        <v>24.84375</v>
      </c>
      <c r="B202" s="5">
        <f t="shared" ca="1" si="171"/>
        <v>181</v>
      </c>
      <c r="C202" s="6">
        <f t="shared" ca="1" si="171"/>
        <v>163.13639213279114</v>
      </c>
      <c r="D202" s="7">
        <f t="shared" ca="1" si="171"/>
        <v>113.26737630468538</v>
      </c>
      <c r="E202" s="6">
        <f t="shared" ca="1" si="172"/>
        <v>181</v>
      </c>
      <c r="F202" s="6">
        <f t="shared" ca="1" si="172"/>
        <v>129.87214902101601</v>
      </c>
      <c r="G202" s="5">
        <f t="shared" ca="1" si="173"/>
        <v>135.86534262904513</v>
      </c>
      <c r="H202" s="6">
        <f t="shared" ca="1" si="173"/>
        <v>95.816623220837272</v>
      </c>
      <c r="I202" s="97">
        <v>24.95</v>
      </c>
      <c r="J202" s="22">
        <f t="shared" ca="1" si="132"/>
        <v>120</v>
      </c>
      <c r="K202" s="21">
        <f t="shared" ca="1" si="139"/>
        <v>129.87214902101601</v>
      </c>
      <c r="L202" s="4">
        <f t="shared" ca="1" si="129"/>
        <v>135.86534262904513</v>
      </c>
      <c r="M202" s="21">
        <f t="shared" ca="1" si="140"/>
        <v>181</v>
      </c>
      <c r="N202" s="22" t="e">
        <f t="shared" ca="1" si="141"/>
        <v>#N/A</v>
      </c>
      <c r="O202" s="21" t="e">
        <f t="shared" ca="1" si="142"/>
        <v>#N/A</v>
      </c>
      <c r="P202" s="97">
        <f t="shared" ca="1" si="133"/>
        <v>29.50709354763778</v>
      </c>
      <c r="R202" s="106"/>
      <c r="S202" s="97">
        <f t="shared" ca="1" si="136"/>
        <v>76.041846157008564</v>
      </c>
      <c r="T202" s="167"/>
      <c r="U202" s="168"/>
      <c r="AC202" s="4"/>
      <c r="AD202" s="4"/>
      <c r="AE202" s="4"/>
      <c r="AF202" s="4"/>
      <c r="AL202" s="148">
        <f t="shared" ca="1" si="143"/>
        <v>22.823243896970652</v>
      </c>
      <c r="AM202" s="133">
        <f t="shared" ca="1" si="144"/>
        <v>-9.8138398235294151</v>
      </c>
      <c r="AN202" s="148">
        <f t="shared" ca="1" si="145"/>
        <v>-22.823243896970652</v>
      </c>
      <c r="AO202" s="133">
        <f t="shared" ca="1" si="146"/>
        <v>-9.8138398235294151</v>
      </c>
      <c r="AP202" s="148">
        <f t="shared" ca="1" si="147"/>
        <v>7.2070328209161536</v>
      </c>
      <c r="AQ202" s="133">
        <f t="shared" ca="1" si="148"/>
        <v>-23.7754199117647</v>
      </c>
      <c r="AR202" s="30">
        <f t="shared" ca="1" si="149"/>
        <v>-7.2070328209161536</v>
      </c>
      <c r="AS202" s="91">
        <f t="shared" ca="1" si="150"/>
        <v>-23.7754199117647</v>
      </c>
      <c r="AT202" s="148">
        <f ca="1">IF(OR(J202=181,J202=-1),#N/A,I202*SIN(RADIANS(J202)))</f>
        <v>21.607333824421744</v>
      </c>
      <c r="AU202" s="133">
        <f t="shared" ca="1" si="152"/>
        <v>-12.474999999999994</v>
      </c>
      <c r="AV202" s="148">
        <f t="shared" ca="1" si="153"/>
        <v>17.373858978500856</v>
      </c>
      <c r="AW202" s="133">
        <f t="shared" ca="1" si="154"/>
        <v>-17.906745215006698</v>
      </c>
      <c r="AX202" s="97" t="e">
        <f t="shared" ca="1" si="155"/>
        <v>#N/A</v>
      </c>
      <c r="AY202" s="91" t="e">
        <f t="shared" ca="1" si="156"/>
        <v>#N/A</v>
      </c>
      <c r="BD202" s="166">
        <v>159</v>
      </c>
      <c r="BE202" s="30">
        <f t="shared" ca="1" si="157"/>
        <v>0.852910382416883</v>
      </c>
      <c r="BF202" s="30">
        <f t="shared" ca="1" si="158"/>
        <v>1.1222122385007569</v>
      </c>
      <c r="BG202" s="30">
        <f t="shared" ca="1" si="168"/>
        <v>0.94023187550063414</v>
      </c>
      <c r="BH202" s="17" t="b">
        <f t="shared" ca="1" si="159"/>
        <v>0</v>
      </c>
      <c r="BI202" s="30" t="e">
        <f t="shared" ca="1" si="160"/>
        <v>#N/A</v>
      </c>
      <c r="BJ202" s="91" t="e">
        <f t="shared" ca="1" si="161"/>
        <v>#N/A</v>
      </c>
      <c r="BK202" t="b">
        <f t="shared" ca="1" si="162"/>
        <v>1</v>
      </c>
      <c r="BL202" s="30">
        <f t="shared" ca="1" si="169"/>
        <v>8.9591987386325052</v>
      </c>
      <c r="BM202" s="91">
        <f t="shared" ca="1" si="170"/>
        <v>-23.339510662430044</v>
      </c>
      <c r="BN202" s="17" t="b">
        <f t="shared" ca="1" si="163"/>
        <v>0</v>
      </c>
      <c r="BO202" t="b">
        <f t="shared" ca="1" si="164"/>
        <v>1</v>
      </c>
      <c r="BP202" t="b">
        <f t="shared" ca="1" si="165"/>
        <v>1</v>
      </c>
      <c r="BQ202" t="b">
        <f t="shared" ca="1" si="166"/>
        <v>1</v>
      </c>
      <c r="BR202" s="106" t="b">
        <f t="shared" si="167"/>
        <v>1</v>
      </c>
    </row>
    <row r="203" spans="1:70" ht="15" customHeight="1">
      <c r="I203" s="107">
        <f>I202</f>
        <v>24.95</v>
      </c>
      <c r="J203" s="111"/>
      <c r="K203" s="112">
        <f ca="1">J202</f>
        <v>120</v>
      </c>
      <c r="L203" s="113"/>
      <c r="M203" s="112">
        <f ca="1">L202</f>
        <v>135.86534262904513</v>
      </c>
      <c r="N203" s="113"/>
      <c r="O203" s="112" t="e">
        <f ca="1">N202</f>
        <v>#N/A</v>
      </c>
      <c r="P203" s="113"/>
      <c r="Q203" s="169">
        <f t="array" aca="1" ref="Q203" ca="1">MIN(IF(ISNUMBER(Q43:Q202),Q43:Q202))</f>
        <v>12.34375</v>
      </c>
      <c r="R203" s="170">
        <f t="array" aca="1" ref="R203" ca="1">MIN(IF(ISNUMBER(R43:R202),R43:R202))</f>
        <v>142.6595299749159</v>
      </c>
      <c r="S203" s="113"/>
      <c r="T203" s="169">
        <f t="array" aca="1" ref="T203" ca="1">MIN(IF(ISNUMBER(T43:T202),T43:T202))</f>
        <v>0</v>
      </c>
      <c r="U203" s="170">
        <f t="array" aca="1" ref="U203" ca="1">MIN(IF(ISNUMBER(U43:U202),U43:U202))</f>
        <v>0</v>
      </c>
      <c r="AC203" s="4"/>
      <c r="AD203" s="4"/>
      <c r="AE203" s="4"/>
      <c r="AF203" s="4"/>
      <c r="AN203" s="154">
        <f t="array" aca="1" ref="AN203" ca="1">MIN(IF(ISNUMBER(AN43:AN202),AN43:AN202))</f>
        <v>-22.823243896970652</v>
      </c>
      <c r="AO203" s="155">
        <f t="array" aca="1" ref="AO203" ca="1">MIN(IF(ISNUMBER(AO43:AO202),AO43:AO202))</f>
        <v>-9.8138398235294204</v>
      </c>
      <c r="AR203" s="154">
        <f t="array" aca="1" ref="AR203" ca="1">MIN(IF(ISNUMBER(AR43:AR202),AR43:AR202))</f>
        <v>-7.2070328209161536</v>
      </c>
      <c r="AS203" s="155">
        <f t="array" aca="1" ref="AS203" ca="1">MIN(IF(ISNUMBER(AS43:AS202),AS43:AS202))</f>
        <v>-23.775419911764708</v>
      </c>
      <c r="AT203" s="108"/>
      <c r="AU203" s="158" t="s">
        <v>113</v>
      </c>
      <c r="AV203" s="108"/>
      <c r="AW203" s="158" t="s">
        <v>113</v>
      </c>
      <c r="AX203" s="107"/>
      <c r="AY203" s="162" t="s">
        <v>113</v>
      </c>
      <c r="BD203" s="166">
        <v>160</v>
      </c>
      <c r="BE203" s="30">
        <f t="shared" ca="1" si="157"/>
        <v>0.84736265983944392</v>
      </c>
      <c r="BF203" s="30">
        <f t="shared" ca="1" si="158"/>
        <v>1.1103018646257401</v>
      </c>
      <c r="BG203" s="30">
        <f t="shared" ca="1" si="168"/>
        <v>0.9302529136053499</v>
      </c>
      <c r="BH203" s="17" t="b">
        <f t="shared" ca="1" si="159"/>
        <v>0</v>
      </c>
      <c r="BI203" s="30" t="e">
        <f t="shared" ca="1" si="160"/>
        <v>#N/A</v>
      </c>
      <c r="BJ203" s="91" t="e">
        <f t="shared" ca="1" si="161"/>
        <v>#N/A</v>
      </c>
      <c r="BK203" t="b">
        <f t="shared" ca="1" si="162"/>
        <v>1</v>
      </c>
      <c r="BL203" s="30">
        <f t="shared" ca="1" si="169"/>
        <v>8.5505035831417224</v>
      </c>
      <c r="BM203" s="91">
        <f t="shared" ca="1" si="170"/>
        <v>-23.492315519647708</v>
      </c>
      <c r="BN203" s="17" t="b">
        <f t="shared" ca="1" si="163"/>
        <v>0</v>
      </c>
      <c r="BO203" t="b">
        <f t="shared" ca="1" si="164"/>
        <v>1</v>
      </c>
      <c r="BP203" t="b">
        <f t="shared" ca="1" si="165"/>
        <v>1</v>
      </c>
      <c r="BQ203" t="b">
        <f t="shared" ca="1" si="166"/>
        <v>1</v>
      </c>
      <c r="BR203" s="106" t="b">
        <f t="shared" si="167"/>
        <v>1</v>
      </c>
    </row>
    <row r="204" spans="1:70" ht="15" customHeight="1">
      <c r="Q204" s="4"/>
      <c r="R204" s="4"/>
      <c r="S204" s="4"/>
      <c r="AC204" s="4"/>
      <c r="AD204" s="4"/>
      <c r="AE204" s="4"/>
      <c r="AF204" s="4"/>
      <c r="AN204" s="157">
        <f ca="1">-AN203</f>
        <v>22.823243896970652</v>
      </c>
      <c r="AO204" s="156">
        <f ca="1">AO203</f>
        <v>-9.8138398235294204</v>
      </c>
      <c r="AR204" s="157">
        <f ca="1">-AR203</f>
        <v>7.2070328209161536</v>
      </c>
      <c r="AS204" s="156">
        <f ca="1">AS203</f>
        <v>-23.775419911764708</v>
      </c>
      <c r="AT204" s="154">
        <f t="array" aca="1" ref="AT204" ca="1">MIN(IF(ISNUMBER(AT43:AT202),AT43:AT202))</f>
        <v>0.84640780441266616</v>
      </c>
      <c r="AU204" s="155">
        <f ca="1">VLOOKUP(AT204,AT43:AU202,2)</f>
        <v>-2.5177882935483931</v>
      </c>
      <c r="AV204" s="154">
        <f t="array" aca="1" ref="AV204" ca="1">MIN(IF(ISNUMBER(AV43:AV202),AV43:AV202))</f>
        <v>2.224778037915101</v>
      </c>
      <c r="AW204" s="155">
        <f ca="1">VLOOKUP(AV204,AV43:AW202,2)</f>
        <v>-17.830489035483872</v>
      </c>
      <c r="AX204" s="154">
        <f t="array" aca="1" ref="AX204" ca="1">MIN(IF(ISNUMBER(AX43:AX202),AX43:AX202))</f>
        <v>0</v>
      </c>
      <c r="AY204" s="155" t="e">
        <f ca="1">VLOOKUP(AX204,AX43:AY202,2)</f>
        <v>#N/A</v>
      </c>
      <c r="BD204" s="166">
        <v>161</v>
      </c>
      <c r="BE204" s="30">
        <f t="shared" ca="1" si="157"/>
        <v>0.84214150745365901</v>
      </c>
      <c r="BF204" s="30">
        <f t="shared" ca="1" si="158"/>
        <v>1.0989492641145198</v>
      </c>
      <c r="BG204" s="30">
        <f t="shared" ca="1" si="168"/>
        <v>0.92074127533919226</v>
      </c>
      <c r="BH204" s="17" t="b">
        <f t="shared" ca="1" si="159"/>
        <v>0</v>
      </c>
      <c r="BI204" s="30" t="e">
        <f t="shared" ca="1" si="160"/>
        <v>#N/A</v>
      </c>
      <c r="BJ204" s="91" t="e">
        <f t="shared" ca="1" si="161"/>
        <v>#N/A</v>
      </c>
      <c r="BK204" t="b">
        <f t="shared" ca="1" si="162"/>
        <v>1</v>
      </c>
      <c r="BL204" s="30">
        <f t="shared" ca="1" si="169"/>
        <v>8.1392038614289142</v>
      </c>
      <c r="BM204" s="91">
        <f t="shared" ca="1" si="170"/>
        <v>-23.637964389982923</v>
      </c>
      <c r="BN204" s="17" t="b">
        <f t="shared" ca="1" si="163"/>
        <v>0</v>
      </c>
      <c r="BO204" t="b">
        <f t="shared" ca="1" si="164"/>
        <v>1</v>
      </c>
      <c r="BP204" t="b">
        <f t="shared" ca="1" si="165"/>
        <v>1</v>
      </c>
      <c r="BQ204" t="b">
        <f t="shared" ca="1" si="166"/>
        <v>1</v>
      </c>
      <c r="BR204" s="106" t="b">
        <f t="shared" si="167"/>
        <v>1</v>
      </c>
    </row>
    <row r="205" spans="1:70" ht="15" customHeight="1">
      <c r="A205" s="38"/>
      <c r="B205" s="33"/>
      <c r="C205" s="39"/>
      <c r="D205" s="267" t="s">
        <v>114</v>
      </c>
      <c r="E205" s="268"/>
      <c r="F205" s="269"/>
      <c r="G205" s="267" t="s">
        <v>115</v>
      </c>
      <c r="H205" s="268"/>
      <c r="I205" s="268"/>
      <c r="J205" s="269"/>
      <c r="Q205" s="4"/>
      <c r="R205" s="4"/>
      <c r="S205" s="4"/>
      <c r="AC205" s="4"/>
      <c r="AD205" s="4"/>
      <c r="AE205" s="4"/>
      <c r="AF205" s="4"/>
      <c r="AT205" s="157">
        <f ca="1">IF(AT204&gt;2,#N/A,-AT204)</f>
        <v>-0.84640780441266616</v>
      </c>
      <c r="AU205" s="156">
        <f ca="1">AU204</f>
        <v>-2.5177882935483931</v>
      </c>
      <c r="AV205" s="157">
        <f ca="1">IF(AV204&gt;3,#N/A,-AV204)</f>
        <v>-2.224778037915101</v>
      </c>
      <c r="AW205" s="156">
        <f ca="1">AW204</f>
        <v>-17.830489035483872</v>
      </c>
      <c r="AX205" s="157">
        <f ca="1">IF(AX204&gt;2,#N/A,-AX204)</f>
        <v>0</v>
      </c>
      <c r="AY205" s="156" t="e">
        <f ca="1">AY204</f>
        <v>#N/A</v>
      </c>
      <c r="BD205" s="166">
        <v>162</v>
      </c>
      <c r="BE205" s="30">
        <f t="shared" ca="1" si="157"/>
        <v>0.83723777182294346</v>
      </c>
      <c r="BF205" s="30">
        <f t="shared" ca="1" si="158"/>
        <v>1.0881578950791875</v>
      </c>
      <c r="BG205" s="30">
        <f t="shared" ca="1" si="168"/>
        <v>0.91169985803931919</v>
      </c>
      <c r="BH205" s="17" t="b">
        <f t="shared" ca="1" si="159"/>
        <v>0</v>
      </c>
      <c r="BI205" s="30" t="e">
        <f t="shared" ca="1" si="160"/>
        <v>#N/A</v>
      </c>
      <c r="BJ205" s="91" t="e">
        <f t="shared" ca="1" si="161"/>
        <v>#N/A</v>
      </c>
      <c r="BK205" t="b">
        <f t="shared" ca="1" si="162"/>
        <v>1</v>
      </c>
      <c r="BL205" s="30">
        <f t="shared" ca="1" si="169"/>
        <v>7.7254248593736881</v>
      </c>
      <c r="BM205" s="91">
        <f t="shared" ca="1" si="170"/>
        <v>-23.776412907378838</v>
      </c>
      <c r="BN205" s="17" t="b">
        <f t="shared" ca="1" si="163"/>
        <v>0</v>
      </c>
      <c r="BO205" t="b">
        <f t="shared" ca="1" si="164"/>
        <v>1</v>
      </c>
      <c r="BP205" t="b">
        <f t="shared" ca="1" si="165"/>
        <v>1</v>
      </c>
      <c r="BQ205" t="b">
        <f t="shared" ca="1" si="166"/>
        <v>1</v>
      </c>
      <c r="BR205" s="106" t="b">
        <f t="shared" si="167"/>
        <v>1</v>
      </c>
    </row>
    <row r="206" spans="1:70" ht="15" customHeight="1">
      <c r="A206" s="40"/>
      <c r="B206" s="34" t="s">
        <v>116</v>
      </c>
      <c r="C206" s="35" t="s">
        <v>117</v>
      </c>
      <c r="D206" s="36" t="s">
        <v>118</v>
      </c>
      <c r="E206" s="37" t="s">
        <v>119</v>
      </c>
      <c r="F206" s="35" t="s">
        <v>120</v>
      </c>
      <c r="G206" s="36" t="s">
        <v>118</v>
      </c>
      <c r="H206" s="37" t="s">
        <v>119</v>
      </c>
      <c r="I206" s="37" t="s">
        <v>120</v>
      </c>
      <c r="J206" s="35" t="s">
        <v>117</v>
      </c>
      <c r="Q206" s="4"/>
      <c r="R206" s="4"/>
      <c r="S206" s="4"/>
      <c r="AC206" s="4"/>
      <c r="AD206" s="4"/>
      <c r="AE206" s="4"/>
      <c r="AF206" s="4"/>
      <c r="AT206" s="83"/>
      <c r="AU206" s="149" t="s">
        <v>121</v>
      </c>
      <c r="AV206" s="83"/>
      <c r="AW206" s="149" t="s">
        <v>122</v>
      </c>
      <c r="AX206" s="159"/>
      <c r="AY206" s="161" t="s">
        <v>123</v>
      </c>
      <c r="BD206" s="166">
        <v>163</v>
      </c>
      <c r="BE206" s="30">
        <f t="shared" ca="1" si="157"/>
        <v>0.8326429766406217</v>
      </c>
      <c r="BF206" s="30">
        <f t="shared" ca="1" si="158"/>
        <v>1.0779310446752883</v>
      </c>
      <c r="BG206" s="30">
        <f t="shared" ca="1" si="168"/>
        <v>0.90313141580902534</v>
      </c>
      <c r="BH206" s="17" t="b">
        <f t="shared" ca="1" si="159"/>
        <v>0</v>
      </c>
      <c r="BI206" s="30" t="e">
        <f t="shared" ca="1" si="160"/>
        <v>#N/A</v>
      </c>
      <c r="BJ206" s="91" t="e">
        <f t="shared" ca="1" si="161"/>
        <v>#N/A</v>
      </c>
      <c r="BK206" t="b">
        <f t="shared" ca="1" si="162"/>
        <v>1</v>
      </c>
      <c r="BL206" s="30">
        <f t="shared" ca="1" si="169"/>
        <v>7.3092926180684152</v>
      </c>
      <c r="BM206" s="91">
        <f t="shared" ca="1" si="170"/>
        <v>-23.907618899075889</v>
      </c>
      <c r="BN206" s="17" t="b">
        <f t="shared" ca="1" si="163"/>
        <v>0</v>
      </c>
      <c r="BO206" t="b">
        <f t="shared" ca="1" si="164"/>
        <v>1</v>
      </c>
      <c r="BP206" t="b">
        <f t="shared" ca="1" si="165"/>
        <v>1</v>
      </c>
      <c r="BQ206" t="b">
        <f t="shared" ca="1" si="166"/>
        <v>1</v>
      </c>
      <c r="BR206" s="106" t="b">
        <f t="shared" si="167"/>
        <v>1</v>
      </c>
    </row>
    <row r="207" spans="1:70" ht="15" customHeight="1">
      <c r="A207" s="40" t="s">
        <v>124</v>
      </c>
      <c r="B207" s="41">
        <v>10</v>
      </c>
      <c r="C207" s="42">
        <f ca="1">C7</f>
        <v>330</v>
      </c>
      <c r="D207" s="43" t="s">
        <v>125</v>
      </c>
      <c r="E207" s="44" t="s">
        <v>126</v>
      </c>
      <c r="F207" s="45" t="s">
        <v>127</v>
      </c>
      <c r="G207" s="43" t="s">
        <v>125</v>
      </c>
      <c r="H207" s="44" t="s">
        <v>126</v>
      </c>
      <c r="I207" s="44" t="s">
        <v>127</v>
      </c>
      <c r="J207" s="46">
        <f ca="1">MOD(360+J212,360)</f>
        <v>330</v>
      </c>
      <c r="Q207" s="4"/>
      <c r="R207" s="4"/>
      <c r="S207" s="4"/>
      <c r="AT207" s="151" t="e">
        <f t="shared" ref="AT207:AT238" ca="1" si="174">IF(OR(K43=181,K43=-1,K43=179.5),#N/A,I43*SIN(RADIANS(K43)))</f>
        <v>#N/A</v>
      </c>
      <c r="AU207" s="152" t="e">
        <f t="shared" ref="AU207:AU238" ca="1" si="175">IF(OR(K43=181,K43=-1,K43=179.5),#N/A,I43*COS(RADIANS(K43)))</f>
        <v>#N/A</v>
      </c>
      <c r="AV207" s="151" t="e">
        <f t="shared" ref="AV207:AV238" ca="1" si="176">IF(OR(M43=181,M43=-1,M43=179.5),#N/A,I43*SIN(RADIANS(M43)))</f>
        <v>#N/A</v>
      </c>
      <c r="AW207" s="152" t="e">
        <f t="shared" ref="AW207:AW238" ca="1" si="177">IF(OR(M43=181,M43=-1,M43=179.5),#N/A,I43*COS(RADIANS(M43)))</f>
        <v>#N/A</v>
      </c>
      <c r="AX207" s="97" t="e">
        <f ca="1">IF(OR(O43=181,O43=-1,O43=0.5),#N/A,I43*SIN(RADIANS(O43)))</f>
        <v>#N/A</v>
      </c>
      <c r="AY207" s="91" t="e">
        <f ca="1">IF(OR(O43=181,O43=-1,O43=0.5),#N/A,I43*COS(RADIANS(O43)))</f>
        <v>#N/A</v>
      </c>
      <c r="BD207" s="166">
        <v>164</v>
      </c>
      <c r="BE207" s="30">
        <f t="shared" ca="1" si="157"/>
        <v>0.8283492850543569</v>
      </c>
      <c r="BF207" s="30">
        <f t="shared" ca="1" si="158"/>
        <v>1.0682718281005263</v>
      </c>
      <c r="BG207" s="30">
        <f t="shared" ca="1" si="168"/>
        <v>0.89503855867881932</v>
      </c>
      <c r="BH207" s="17" t="b">
        <f t="shared" ca="1" si="159"/>
        <v>0</v>
      </c>
      <c r="BI207" s="30" t="e">
        <f t="shared" ca="1" si="160"/>
        <v>#N/A</v>
      </c>
      <c r="BJ207" s="91" t="e">
        <f t="shared" ca="1" si="161"/>
        <v>#N/A</v>
      </c>
      <c r="BK207" t="b">
        <f t="shared" ca="1" si="162"/>
        <v>1</v>
      </c>
      <c r="BL207" s="30">
        <f t="shared" ca="1" si="169"/>
        <v>6.8909338954249808</v>
      </c>
      <c r="BM207" s="91">
        <f t="shared" ca="1" si="170"/>
        <v>-24.031542398457972</v>
      </c>
      <c r="BN207" s="17" t="b">
        <f t="shared" ca="1" si="163"/>
        <v>0</v>
      </c>
      <c r="BO207" t="b">
        <f t="shared" ca="1" si="164"/>
        <v>1</v>
      </c>
      <c r="BP207" t="b">
        <f t="shared" ca="1" si="165"/>
        <v>1</v>
      </c>
      <c r="BQ207" t="b">
        <f t="shared" ca="1" si="166"/>
        <v>1</v>
      </c>
      <c r="BR207" s="106" t="b">
        <f t="shared" si="167"/>
        <v>1</v>
      </c>
    </row>
    <row r="208" spans="1:70" ht="15" customHeight="1">
      <c r="A208" s="47" t="s">
        <v>128</v>
      </c>
      <c r="B208" s="48">
        <v>9.9846299999999992</v>
      </c>
      <c r="C208" s="49">
        <f ca="1">C8</f>
        <v>300</v>
      </c>
      <c r="D208" s="50" t="s">
        <v>129</v>
      </c>
      <c r="E208" s="51" t="s">
        <v>126</v>
      </c>
      <c r="F208" s="52" t="s">
        <v>127</v>
      </c>
      <c r="G208" s="50" t="s">
        <v>129</v>
      </c>
      <c r="H208" s="51" t="s">
        <v>126</v>
      </c>
      <c r="I208" s="51" t="s">
        <v>127</v>
      </c>
      <c r="J208" s="53">
        <f ca="1">MOD(360+J214,360)</f>
        <v>300</v>
      </c>
      <c r="Q208" s="4"/>
      <c r="R208" s="4"/>
      <c r="S208" s="4"/>
      <c r="AT208" s="97" t="e">
        <f t="shared" ca="1" si="174"/>
        <v>#N/A</v>
      </c>
      <c r="AU208" s="91" t="e">
        <f t="shared" ca="1" si="175"/>
        <v>#N/A</v>
      </c>
      <c r="AV208" s="97" t="e">
        <f t="shared" ca="1" si="176"/>
        <v>#N/A</v>
      </c>
      <c r="AW208" s="91" t="e">
        <f t="shared" ca="1" si="177"/>
        <v>#N/A</v>
      </c>
      <c r="AX208" s="97" t="e">
        <f t="shared" ref="AX208:AX271" ca="1" si="178">IF(OR(O44=181,O44=-1,O44=0.5),#N/A,I44*SIN(RADIANS(O44)))</f>
        <v>#N/A</v>
      </c>
      <c r="AY208" s="91" t="e">
        <f t="shared" ref="AY208:AY271" ca="1" si="179">IF(OR(O44=181,O44=-1,O44=0.5),#N/A,I44*COS(RADIANS(O44)))</f>
        <v>#N/A</v>
      </c>
      <c r="BD208" s="166">
        <v>165</v>
      </c>
      <c r="BE208" s="30">
        <f t="shared" ca="1" si="157"/>
        <v>0.82434946546542787</v>
      </c>
      <c r="BF208" s="30">
        <f t="shared" ca="1" si="158"/>
        <v>1.0591831876458406</v>
      </c>
      <c r="BG208" s="30">
        <f t="shared" ca="1" si="168"/>
        <v>0.88742375181138</v>
      </c>
      <c r="BH208" s="17" t="b">
        <f t="shared" ca="1" si="159"/>
        <v>0</v>
      </c>
      <c r="BI208" s="30" t="e">
        <f t="shared" ca="1" si="160"/>
        <v>#N/A</v>
      </c>
      <c r="BJ208" s="91" t="e">
        <f t="shared" ca="1" si="161"/>
        <v>#N/A</v>
      </c>
      <c r="BK208" t="b">
        <f t="shared" ca="1" si="162"/>
        <v>1</v>
      </c>
      <c r="BL208" s="30">
        <f t="shared" ca="1" si="169"/>
        <v>6.4704761275630256</v>
      </c>
      <c r="BM208" s="91">
        <f t="shared" ca="1" si="170"/>
        <v>-24.148145657226706</v>
      </c>
      <c r="BN208" s="17" t="b">
        <f t="shared" ca="1" si="163"/>
        <v>0</v>
      </c>
      <c r="BO208" t="b">
        <f t="shared" ca="1" si="164"/>
        <v>1</v>
      </c>
      <c r="BP208" t="b">
        <f t="shared" ca="1" si="165"/>
        <v>1</v>
      </c>
      <c r="BQ208" t="b">
        <f t="shared" ca="1" si="166"/>
        <v>1</v>
      </c>
      <c r="BR208" s="106" t="b">
        <f t="shared" si="167"/>
        <v>1</v>
      </c>
    </row>
    <row r="209" spans="1:70" ht="15" customHeight="1">
      <c r="A209" s="34"/>
      <c r="B209" s="34"/>
      <c r="C209" s="34"/>
      <c r="D209" s="34"/>
      <c r="E209" s="34"/>
      <c r="F209" s="34"/>
      <c r="G209" s="34"/>
      <c r="H209" s="34"/>
      <c r="I209" s="34"/>
      <c r="J209" s="34"/>
      <c r="AT209" s="97" t="e">
        <f t="shared" ca="1" si="174"/>
        <v>#N/A</v>
      </c>
      <c r="AU209" s="91" t="e">
        <f t="shared" ca="1" si="175"/>
        <v>#N/A</v>
      </c>
      <c r="AV209" s="97" t="e">
        <f t="shared" ca="1" si="176"/>
        <v>#N/A</v>
      </c>
      <c r="AW209" s="91" t="e">
        <f t="shared" ca="1" si="177"/>
        <v>#N/A</v>
      </c>
      <c r="AX209" s="97" t="e">
        <f t="shared" ca="1" si="178"/>
        <v>#N/A</v>
      </c>
      <c r="AY209" s="91" t="e">
        <f t="shared" ca="1" si="179"/>
        <v>#N/A</v>
      </c>
      <c r="BD209" s="166">
        <v>166</v>
      </c>
      <c r="BE209" s="30">
        <f t="shared" ca="1" si="157"/>
        <v>0.82063686051334028</v>
      </c>
      <c r="BF209" s="30">
        <f t="shared" ca="1" si="158"/>
        <v>1.0506678917991572</v>
      </c>
      <c r="BG209" s="30">
        <f t="shared" ca="1" si="168"/>
        <v>0.8802893147506452</v>
      </c>
      <c r="BH209" s="17" t="b">
        <f t="shared" ca="1" si="159"/>
        <v>0</v>
      </c>
      <c r="BI209" s="30" t="e">
        <f t="shared" ca="1" si="160"/>
        <v>#N/A</v>
      </c>
      <c r="BJ209" s="91" t="e">
        <f t="shared" ca="1" si="161"/>
        <v>#N/A</v>
      </c>
      <c r="BK209" t="b">
        <f t="shared" ca="1" si="162"/>
        <v>1</v>
      </c>
      <c r="BL209" s="30">
        <f t="shared" ca="1" si="169"/>
        <v>6.0480473899916936</v>
      </c>
      <c r="BM209" s="91">
        <f t="shared" ca="1" si="170"/>
        <v>-24.257393156899912</v>
      </c>
      <c r="BN209" s="17" t="b">
        <f t="shared" ca="1" si="163"/>
        <v>0</v>
      </c>
      <c r="BO209" t="b">
        <f t="shared" ca="1" si="164"/>
        <v>1</v>
      </c>
      <c r="BP209" t="b">
        <f t="shared" ca="1" si="165"/>
        <v>1</v>
      </c>
      <c r="BQ209" t="b">
        <f t="shared" ca="1" si="166"/>
        <v>1</v>
      </c>
      <c r="BR209" s="106" t="b">
        <f t="shared" si="167"/>
        <v>1</v>
      </c>
    </row>
    <row r="210" spans="1:70" ht="15" customHeight="1">
      <c r="A210" s="34"/>
      <c r="B210" s="267" t="s">
        <v>130</v>
      </c>
      <c r="C210" s="268"/>
      <c r="D210" s="268"/>
      <c r="E210" s="268"/>
      <c r="F210" s="269"/>
      <c r="G210" s="267" t="s">
        <v>131</v>
      </c>
      <c r="H210" s="268"/>
      <c r="I210" s="268"/>
      <c r="J210" s="39"/>
      <c r="AT210" s="97" t="e">
        <f t="shared" ca="1" si="174"/>
        <v>#N/A</v>
      </c>
      <c r="AU210" s="91" t="e">
        <f t="shared" ca="1" si="175"/>
        <v>#N/A</v>
      </c>
      <c r="AV210" s="97" t="e">
        <f t="shared" ca="1" si="176"/>
        <v>#N/A</v>
      </c>
      <c r="AW210" s="91" t="e">
        <f t="shared" ca="1" si="177"/>
        <v>#N/A</v>
      </c>
      <c r="AX210" s="97" t="e">
        <f t="shared" ca="1" si="178"/>
        <v>#N/A</v>
      </c>
      <c r="AY210" s="91" t="e">
        <f t="shared" ca="1" si="179"/>
        <v>#N/A</v>
      </c>
      <c r="BD210" s="166">
        <v>167</v>
      </c>
      <c r="BE210" s="30">
        <f t="shared" ca="1" si="157"/>
        <v>0.81720535898868374</v>
      </c>
      <c r="BF210" s="30">
        <f t="shared" ca="1" si="158"/>
        <v>1.0427285344020809</v>
      </c>
      <c r="BG210" s="30">
        <f t="shared" ca="1" si="168"/>
        <v>0.87363742071525685</v>
      </c>
      <c r="BH210" s="17" t="b">
        <f t="shared" ca="1" si="159"/>
        <v>0</v>
      </c>
      <c r="BI210" s="30" t="e">
        <f t="shared" ca="1" si="160"/>
        <v>#N/A</v>
      </c>
      <c r="BJ210" s="91" t="e">
        <f t="shared" ca="1" si="161"/>
        <v>#N/A</v>
      </c>
      <c r="BK210" t="b">
        <f t="shared" ca="1" si="162"/>
        <v>1</v>
      </c>
      <c r="BL210" s="30">
        <f t="shared" ca="1" si="169"/>
        <v>5.6237763585966301</v>
      </c>
      <c r="BM210" s="91">
        <f t="shared" ca="1" si="170"/>
        <v>-24.359251619630879</v>
      </c>
      <c r="BN210" s="17" t="b">
        <f t="shared" ca="1" si="163"/>
        <v>0</v>
      </c>
      <c r="BO210" t="b">
        <f t="shared" ca="1" si="164"/>
        <v>1</v>
      </c>
      <c r="BP210" t="b">
        <f t="shared" ca="1" si="165"/>
        <v>1</v>
      </c>
      <c r="BQ210" t="b">
        <f t="shared" ca="1" si="166"/>
        <v>1</v>
      </c>
      <c r="BR210" s="106" t="b">
        <f t="shared" si="167"/>
        <v>1</v>
      </c>
    </row>
    <row r="211" spans="1:70" ht="15" customHeight="1">
      <c r="A211" s="34"/>
      <c r="B211" s="40"/>
      <c r="C211" s="37" t="s">
        <v>132</v>
      </c>
      <c r="D211" s="37" t="s">
        <v>133</v>
      </c>
      <c r="E211" s="37" t="s">
        <v>134</v>
      </c>
      <c r="F211" s="35" t="s">
        <v>135</v>
      </c>
      <c r="G211" s="36" t="s">
        <v>136</v>
      </c>
      <c r="H211" s="37" t="s">
        <v>134</v>
      </c>
      <c r="I211" s="37" t="s">
        <v>133</v>
      </c>
      <c r="J211" s="35" t="s">
        <v>132</v>
      </c>
      <c r="AT211" s="97" t="e">
        <f t="shared" ca="1" si="174"/>
        <v>#N/A</v>
      </c>
      <c r="AU211" s="91" t="e">
        <f t="shared" ca="1" si="175"/>
        <v>#N/A</v>
      </c>
      <c r="AV211" s="97" t="e">
        <f t="shared" ca="1" si="176"/>
        <v>#N/A</v>
      </c>
      <c r="AW211" s="91" t="e">
        <f t="shared" ca="1" si="177"/>
        <v>#N/A</v>
      </c>
      <c r="AX211" s="97" t="e">
        <f t="shared" ca="1" si="178"/>
        <v>#N/A</v>
      </c>
      <c r="AY211" s="91" t="e">
        <f t="shared" ca="1" si="179"/>
        <v>#N/A</v>
      </c>
      <c r="BD211" s="166">
        <v>168</v>
      </c>
      <c r="BE211" s="30">
        <f t="shared" ca="1" si="157"/>
        <v>0.81404937044602588</v>
      </c>
      <c r="BF211" s="30">
        <f t="shared" ca="1" si="158"/>
        <v>1.0353675338597843</v>
      </c>
      <c r="BG211" s="30">
        <f t="shared" ca="1" si="168"/>
        <v>0.86747009593657598</v>
      </c>
      <c r="BH211" s="17" t="b">
        <f t="shared" ca="1" si="159"/>
        <v>0</v>
      </c>
      <c r="BI211" s="30" t="e">
        <f t="shared" ca="1" si="160"/>
        <v>#N/A</v>
      </c>
      <c r="BJ211" s="91" t="e">
        <f t="shared" ca="1" si="161"/>
        <v>#N/A</v>
      </c>
      <c r="BK211" t="b">
        <f t="shared" ca="1" si="162"/>
        <v>1</v>
      </c>
      <c r="BL211" s="30">
        <f t="shared" ca="1" si="169"/>
        <v>5.1977922704439825</v>
      </c>
      <c r="BM211" s="91">
        <f t="shared" ca="1" si="170"/>
        <v>-24.453690018345142</v>
      </c>
      <c r="BN211" s="17" t="b">
        <f t="shared" ca="1" si="163"/>
        <v>0</v>
      </c>
      <c r="BO211" t="b">
        <f t="shared" ca="1" si="164"/>
        <v>1</v>
      </c>
      <c r="BP211" t="b">
        <f t="shared" ca="1" si="165"/>
        <v>1</v>
      </c>
      <c r="BQ211" t="b">
        <f t="shared" ca="1" si="166"/>
        <v>1</v>
      </c>
      <c r="BR211" s="106" t="b">
        <f t="shared" si="167"/>
        <v>1</v>
      </c>
    </row>
    <row r="212" spans="1:70" ht="15" customHeight="1">
      <c r="A212" s="38" t="s">
        <v>124</v>
      </c>
      <c r="B212" s="38"/>
      <c r="C212" s="54">
        <f ca="1">IF(D207="Going",C207,C207+180)</f>
        <v>330</v>
      </c>
      <c r="D212" s="54">
        <f ca="1">C212</f>
        <v>330</v>
      </c>
      <c r="E212" s="54">
        <f ca="1">IF(F207="Earth-Fixed",D212,0)</f>
        <v>330</v>
      </c>
      <c r="F212" s="55">
        <f ca="1">90-E212</f>
        <v>-240</v>
      </c>
      <c r="G212" s="56">
        <f ca="1">IF(D207="Going",C207,C207+180)</f>
        <v>330</v>
      </c>
      <c r="H212" s="54">
        <f ca="1">IF(I207="Earth-Fixed",G212,0)</f>
        <v>330</v>
      </c>
      <c r="I212" s="54">
        <f ca="1">IF(H207="Nautical",H212,180-H212)</f>
        <v>330</v>
      </c>
      <c r="J212" s="55">
        <f ca="1">IF(G207="Going",I212,I212+180)</f>
        <v>330</v>
      </c>
      <c r="AT212" s="97" t="e">
        <f t="shared" ca="1" si="174"/>
        <v>#N/A</v>
      </c>
      <c r="AU212" s="91" t="e">
        <f t="shared" ca="1" si="175"/>
        <v>#N/A</v>
      </c>
      <c r="AV212" s="97" t="e">
        <f t="shared" ca="1" si="176"/>
        <v>#N/A</v>
      </c>
      <c r="AW212" s="91" t="e">
        <f t="shared" ca="1" si="177"/>
        <v>#N/A</v>
      </c>
      <c r="AX212" s="97" t="e">
        <f t="shared" ca="1" si="178"/>
        <v>#N/A</v>
      </c>
      <c r="AY212" s="91" t="e">
        <f t="shared" ca="1" si="179"/>
        <v>#N/A</v>
      </c>
      <c r="BD212" s="166">
        <v>169</v>
      </c>
      <c r="BE212" s="30">
        <f t="shared" ca="1" si="157"/>
        <v>0.81116380231446417</v>
      </c>
      <c r="BF212" s="30">
        <f t="shared" ca="1" si="158"/>
        <v>1.028587132404341</v>
      </c>
      <c r="BG212" s="30">
        <f t="shared" ca="1" si="168"/>
        <v>0.86178921904147487</v>
      </c>
      <c r="BH212" s="17" t="b">
        <f t="shared" ca="1" si="159"/>
        <v>0</v>
      </c>
      <c r="BI212" s="30" t="e">
        <f t="shared" ca="1" si="160"/>
        <v>#N/A</v>
      </c>
      <c r="BJ212" s="91" t="e">
        <f t="shared" ca="1" si="161"/>
        <v>#N/A</v>
      </c>
      <c r="BK212" t="b">
        <f t="shared" ca="1" si="162"/>
        <v>1</v>
      </c>
      <c r="BL212" s="30">
        <f t="shared" ca="1" si="169"/>
        <v>4.7702248844136239</v>
      </c>
      <c r="BM212" s="91">
        <f t="shared" ca="1" si="170"/>
        <v>-24.540679586191601</v>
      </c>
      <c r="BN212" s="17" t="b">
        <f t="shared" ca="1" si="163"/>
        <v>0</v>
      </c>
      <c r="BO212" t="b">
        <f t="shared" ca="1" si="164"/>
        <v>1</v>
      </c>
      <c r="BP212" t="b">
        <f t="shared" ca="1" si="165"/>
        <v>1</v>
      </c>
      <c r="BQ212" t="b">
        <f t="shared" ca="1" si="166"/>
        <v>1</v>
      </c>
      <c r="BR212" s="106" t="b">
        <f t="shared" si="167"/>
        <v>1</v>
      </c>
    </row>
    <row r="213" spans="1:70" ht="15" customHeight="1">
      <c r="A213" s="40" t="s">
        <v>137</v>
      </c>
      <c r="B213" s="40"/>
      <c r="C213" s="57">
        <f ca="1">IF(D207="Going",C207,C207+180)</f>
        <v>330</v>
      </c>
      <c r="D213" s="57">
        <f ca="1">-C213</f>
        <v>-330</v>
      </c>
      <c r="E213" s="57">
        <f>IF(F207="Earth-Fixed",0,D213)</f>
        <v>0</v>
      </c>
      <c r="F213" s="58">
        <f>90-E213</f>
        <v>90</v>
      </c>
      <c r="G213" s="40"/>
      <c r="H213" s="34"/>
      <c r="I213" s="34"/>
      <c r="J213" s="59"/>
      <c r="AT213" s="97" t="e">
        <f t="shared" ca="1" si="174"/>
        <v>#N/A</v>
      </c>
      <c r="AU213" s="91" t="e">
        <f t="shared" ca="1" si="175"/>
        <v>#N/A</v>
      </c>
      <c r="AV213" s="97" t="e">
        <f t="shared" ca="1" si="176"/>
        <v>#N/A</v>
      </c>
      <c r="AW213" s="91" t="e">
        <f t="shared" ca="1" si="177"/>
        <v>#N/A</v>
      </c>
      <c r="AX213" s="97" t="e">
        <f t="shared" ca="1" si="178"/>
        <v>#N/A</v>
      </c>
      <c r="AY213" s="91" t="e">
        <f t="shared" ca="1" si="179"/>
        <v>#N/A</v>
      </c>
      <c r="BD213" s="166">
        <v>170</v>
      </c>
      <c r="BE213" s="30">
        <f t="shared" ca="1" si="157"/>
        <v>0.8085440393266019</v>
      </c>
      <c r="BF213" s="30">
        <f t="shared" ca="1" si="158"/>
        <v>1.0223893954117178</v>
      </c>
      <c r="BG213" s="30">
        <f t="shared" ca="1" si="168"/>
        <v>0.85659652048008794</v>
      </c>
      <c r="BH213" s="17" t="b">
        <f t="shared" ca="1" si="159"/>
        <v>0</v>
      </c>
      <c r="BI213" s="30" t="e">
        <f t="shared" ca="1" si="160"/>
        <v>#N/A</v>
      </c>
      <c r="BJ213" s="91" t="e">
        <f t="shared" ca="1" si="161"/>
        <v>#N/A</v>
      </c>
      <c r="BK213" t="b">
        <f t="shared" ca="1" si="162"/>
        <v>1</v>
      </c>
      <c r="BL213" s="30">
        <f t="shared" ca="1" si="169"/>
        <v>4.3412044416732565</v>
      </c>
      <c r="BM213" s="91">
        <f t="shared" ca="1" si="170"/>
        <v>-24.620193825305201</v>
      </c>
      <c r="BN213" s="17" t="b">
        <f t="shared" ca="1" si="163"/>
        <v>0</v>
      </c>
      <c r="BO213" t="b">
        <f t="shared" ca="1" si="164"/>
        <v>1</v>
      </c>
      <c r="BP213" t="b">
        <f t="shared" ca="1" si="165"/>
        <v>1</v>
      </c>
      <c r="BQ213" t="b">
        <f t="shared" ca="1" si="166"/>
        <v>1</v>
      </c>
      <c r="BR213" s="106" t="b">
        <f t="shared" si="167"/>
        <v>1</v>
      </c>
    </row>
    <row r="214" spans="1:70" ht="15" customHeight="1">
      <c r="A214" s="47" t="s">
        <v>128</v>
      </c>
      <c r="B214" s="47"/>
      <c r="C214" s="60">
        <f ca="1">IF(D208="Going",C208,C208+180)</f>
        <v>480</v>
      </c>
      <c r="D214" s="60">
        <f ca="1">IF(E208="Nautical",C214,180-C214)</f>
        <v>480</v>
      </c>
      <c r="E214" s="60">
        <f ca="1">IF($F$207="Earth-Fixed",IF(F208="Earth-Fixed",D214,D214+$D$212),IF(F208="Earth-Fixed",D214-$D$212,D214))</f>
        <v>480</v>
      </c>
      <c r="F214" s="61">
        <f ca="1">90-E214</f>
        <v>-390</v>
      </c>
      <c r="G214" s="62">
        <f ca="1">IF(F208="Earth-Fixed",IF(E208="Nautical",C208,180-C208),IF(E208="Nautical",C208+$G$212,180-C208+$G$212))</f>
        <v>300</v>
      </c>
      <c r="H214" s="60">
        <f ca="1">IF(I208="Earth-Fixed",G214,G214-$G$212)</f>
        <v>300</v>
      </c>
      <c r="I214" s="60">
        <f ca="1">IF(AND(H208="Nautical"),H214,180-H214)</f>
        <v>300</v>
      </c>
      <c r="J214" s="61">
        <f ca="1">IF(AND(D208=G208),I214,I214+180)</f>
        <v>300</v>
      </c>
      <c r="AT214" s="97" t="e">
        <f t="shared" ca="1" si="174"/>
        <v>#N/A</v>
      </c>
      <c r="AU214" s="91" t="e">
        <f t="shared" ca="1" si="175"/>
        <v>#N/A</v>
      </c>
      <c r="AV214" s="97" t="e">
        <f t="shared" ca="1" si="176"/>
        <v>#N/A</v>
      </c>
      <c r="AW214" s="91" t="e">
        <f t="shared" ca="1" si="177"/>
        <v>#N/A</v>
      </c>
      <c r="AX214" s="97" t="e">
        <f t="shared" ca="1" si="178"/>
        <v>#N/A</v>
      </c>
      <c r="AY214" s="91" t="e">
        <f t="shared" ca="1" si="179"/>
        <v>#N/A</v>
      </c>
      <c r="BD214" s="166">
        <v>171</v>
      </c>
      <c r="BE214" s="30">
        <f t="shared" ca="1" si="157"/>
        <v>0.80618592510756326</v>
      </c>
      <c r="BF214" s="30">
        <f t="shared" ca="1" si="158"/>
        <v>1.0167762107726408</v>
      </c>
      <c r="BG214" s="30">
        <f t="shared" ca="1" si="168"/>
        <v>0.85189358199869891</v>
      </c>
      <c r="BH214" s="17" t="b">
        <f t="shared" ca="1" si="159"/>
        <v>0</v>
      </c>
      <c r="BI214" s="30" t="e">
        <f t="shared" ca="1" si="160"/>
        <v>#N/A</v>
      </c>
      <c r="BJ214" s="91" t="e">
        <f t="shared" ca="1" si="161"/>
        <v>#N/A</v>
      </c>
      <c r="BK214" t="b">
        <f t="shared" ca="1" si="162"/>
        <v>1</v>
      </c>
      <c r="BL214" s="30">
        <f t="shared" ca="1" si="169"/>
        <v>3.9108616260057745</v>
      </c>
      <c r="BM214" s="91">
        <f t="shared" ca="1" si="170"/>
        <v>-24.692208514878441</v>
      </c>
      <c r="BN214" s="17" t="b">
        <f t="shared" ca="1" si="163"/>
        <v>0</v>
      </c>
      <c r="BO214" t="b">
        <f t="shared" ca="1" si="164"/>
        <v>1</v>
      </c>
      <c r="BP214" t="b">
        <f t="shared" ca="1" si="165"/>
        <v>1</v>
      </c>
      <c r="BQ214" t="b">
        <f t="shared" ca="1" si="166"/>
        <v>1</v>
      </c>
      <c r="BR214" s="106" t="b">
        <f t="shared" si="167"/>
        <v>1</v>
      </c>
    </row>
    <row r="215" spans="1:70" ht="15" customHeight="1">
      <c r="A215" s="34"/>
      <c r="B215" s="34"/>
      <c r="C215" s="34"/>
      <c r="D215" s="34"/>
      <c r="E215" s="34"/>
      <c r="F215" s="34"/>
      <c r="G215" s="34"/>
      <c r="H215" s="34"/>
      <c r="I215" s="34"/>
      <c r="J215" s="34"/>
      <c r="AT215" s="97" t="e">
        <f t="shared" ca="1" si="174"/>
        <v>#N/A</v>
      </c>
      <c r="AU215" s="91" t="e">
        <f t="shared" ca="1" si="175"/>
        <v>#N/A</v>
      </c>
      <c r="AV215" s="97" t="e">
        <f t="shared" ca="1" si="176"/>
        <v>#N/A</v>
      </c>
      <c r="AW215" s="91" t="e">
        <f t="shared" ca="1" si="177"/>
        <v>#N/A</v>
      </c>
      <c r="AX215" s="97" t="e">
        <f t="shared" ca="1" si="178"/>
        <v>#N/A</v>
      </c>
      <c r="AY215" s="91" t="e">
        <f t="shared" ca="1" si="179"/>
        <v>#N/A</v>
      </c>
      <c r="BD215" s="166">
        <v>172</v>
      </c>
      <c r="BE215" s="30">
        <f t="shared" ca="1" si="157"/>
        <v>0.80408574578450309</v>
      </c>
      <c r="BF215" s="30">
        <f t="shared" ca="1" si="158"/>
        <v>1.011749288317527</v>
      </c>
      <c r="BG215" s="30">
        <f t="shared" ca="1" si="168"/>
        <v>0.84768183615792803</v>
      </c>
      <c r="BH215" s="17" t="b">
        <f t="shared" ca="1" si="159"/>
        <v>0</v>
      </c>
      <c r="BI215" s="30" t="e">
        <f t="shared" ca="1" si="160"/>
        <v>#N/A</v>
      </c>
      <c r="BJ215" s="91" t="e">
        <f t="shared" ca="1" si="161"/>
        <v>#N/A</v>
      </c>
      <c r="BK215" t="b">
        <f t="shared" ca="1" si="162"/>
        <v>1</v>
      </c>
      <c r="BL215" s="30">
        <f t="shared" ca="1" si="169"/>
        <v>3.4793275240016333</v>
      </c>
      <c r="BM215" s="91">
        <f t="shared" ca="1" si="170"/>
        <v>-24.756701718539258</v>
      </c>
      <c r="BN215" s="17" t="b">
        <f t="shared" ca="1" si="163"/>
        <v>0</v>
      </c>
      <c r="BO215" t="b">
        <f t="shared" ca="1" si="164"/>
        <v>1</v>
      </c>
      <c r="BP215" t="b">
        <f t="shared" ca="1" si="165"/>
        <v>1</v>
      </c>
      <c r="BQ215" t="b">
        <f t="shared" ca="1" si="166"/>
        <v>1</v>
      </c>
      <c r="BR215" s="106" t="b">
        <f t="shared" si="167"/>
        <v>1</v>
      </c>
    </row>
    <row r="216" spans="1:70">
      <c r="A216" s="63" t="str">
        <f>A207</f>
        <v>Heading</v>
      </c>
      <c r="B216" s="63"/>
      <c r="C216" s="63"/>
      <c r="D216" s="63"/>
      <c r="E216" s="63"/>
      <c r="F216" s="63"/>
      <c r="G216" s="63"/>
      <c r="H216" s="34"/>
      <c r="I216" s="34"/>
      <c r="J216" s="34"/>
      <c r="AT216" s="97" t="e">
        <f t="shared" ca="1" si="174"/>
        <v>#N/A</v>
      </c>
      <c r="AU216" s="91" t="e">
        <f t="shared" ca="1" si="175"/>
        <v>#N/A</v>
      </c>
      <c r="AV216" s="97" t="e">
        <f t="shared" ca="1" si="176"/>
        <v>#N/A</v>
      </c>
      <c r="AW216" s="91" t="e">
        <f t="shared" ca="1" si="177"/>
        <v>#N/A</v>
      </c>
      <c r="AX216" s="97" t="e">
        <f t="shared" ca="1" si="178"/>
        <v>#N/A</v>
      </c>
      <c r="AY216" s="91" t="e">
        <f t="shared" ca="1" si="179"/>
        <v>#N/A</v>
      </c>
      <c r="BD216" s="166">
        <v>173</v>
      </c>
      <c r="BE216" s="30">
        <f t="shared" ca="1" si="157"/>
        <v>0.8022402154941719</v>
      </c>
      <c r="BF216" s="30">
        <f t="shared" ca="1" si="158"/>
        <v>1.0073101592956537</v>
      </c>
      <c r="BG216" s="30">
        <f t="shared" ca="1" si="168"/>
        <v>0.84396256589635854</v>
      </c>
      <c r="BH216" s="17" t="b">
        <f t="shared" ca="1" si="159"/>
        <v>0</v>
      </c>
      <c r="BI216" s="30" t="e">
        <f t="shared" ca="1" si="160"/>
        <v>#N/A</v>
      </c>
      <c r="BJ216" s="91" t="e">
        <f t="shared" ca="1" si="161"/>
        <v>#N/A</v>
      </c>
      <c r="BK216" t="b">
        <f t="shared" ca="1" si="162"/>
        <v>1</v>
      </c>
      <c r="BL216" s="30">
        <f t="shared" ca="1" si="169"/>
        <v>3.0467335851286887</v>
      </c>
      <c r="BM216" s="91">
        <f t="shared" ca="1" si="170"/>
        <v>-24.813653791033051</v>
      </c>
      <c r="BN216" s="17" t="b">
        <f t="shared" ca="1" si="163"/>
        <v>0</v>
      </c>
      <c r="BO216" t="b">
        <f t="shared" ca="1" si="164"/>
        <v>1</v>
      </c>
      <c r="BP216" t="b">
        <f t="shared" ca="1" si="165"/>
        <v>1</v>
      </c>
      <c r="BQ216" t="b">
        <f t="shared" ca="1" si="166"/>
        <v>1</v>
      </c>
      <c r="BR216" s="106" t="b">
        <f t="shared" si="167"/>
        <v>1</v>
      </c>
    </row>
    <row r="217" spans="1:70">
      <c r="A217" s="64" t="s">
        <v>138</v>
      </c>
      <c r="B217" s="65">
        <v>0</v>
      </c>
      <c r="C217" s="65">
        <v>4</v>
      </c>
      <c r="D217" s="65">
        <f t="shared" ref="D217:D226" si="180">SQRT(B217^2+C217^2)</f>
        <v>4</v>
      </c>
      <c r="E217" s="65">
        <f t="shared" ref="E217:E226" si="181">IF(AND(B217=0,C217=0),0,DEGREES(ATAN2(C217,B217)))</f>
        <v>0</v>
      </c>
      <c r="F217" s="65">
        <f t="shared" ref="F217:F226" ca="1" si="182">$D217*COS(RADIANS($F$212+E217))</f>
        <v>-2.0000000000000018</v>
      </c>
      <c r="G217" s="66">
        <f t="shared" ref="G217:G226" ca="1" si="183">$D217*SIN(RADIANS($F$212+E217))</f>
        <v>3.4641016151377535</v>
      </c>
      <c r="H217" s="34"/>
      <c r="I217" s="34"/>
      <c r="J217" s="34"/>
      <c r="AT217" s="97" t="e">
        <f t="shared" ca="1" si="174"/>
        <v>#N/A</v>
      </c>
      <c r="AU217" s="91" t="e">
        <f t="shared" ca="1" si="175"/>
        <v>#N/A</v>
      </c>
      <c r="AV217" s="97" t="e">
        <f t="shared" ca="1" si="176"/>
        <v>#N/A</v>
      </c>
      <c r="AW217" s="91" t="e">
        <f t="shared" ca="1" si="177"/>
        <v>#N/A</v>
      </c>
      <c r="AX217" s="97" t="e">
        <f t="shared" ca="1" si="178"/>
        <v>#N/A</v>
      </c>
      <c r="AY217" s="91" t="e">
        <f t="shared" ca="1" si="179"/>
        <v>#N/A</v>
      </c>
      <c r="BD217" s="166">
        <v>174</v>
      </c>
      <c r="BE217" s="30">
        <f t="shared" ca="1" si="157"/>
        <v>0.80064646368171555</v>
      </c>
      <c r="BF217" s="30">
        <f t="shared" ca="1" si="158"/>
        <v>1.0034601759087238</v>
      </c>
      <c r="BG217" s="30">
        <f t="shared" ca="1" si="168"/>
        <v>0.84073690413974156</v>
      </c>
      <c r="BH217" s="17" t="b">
        <f t="shared" ca="1" si="159"/>
        <v>0</v>
      </c>
      <c r="BI217" s="30" t="e">
        <f t="shared" ca="1" si="160"/>
        <v>#N/A</v>
      </c>
      <c r="BJ217" s="91" t="e">
        <f t="shared" ca="1" si="161"/>
        <v>#N/A</v>
      </c>
      <c r="BK217" t="b">
        <f t="shared" ca="1" si="162"/>
        <v>1</v>
      </c>
      <c r="BL217" s="30">
        <f t="shared" ca="1" si="169"/>
        <v>2.6132115816913433</v>
      </c>
      <c r="BM217" s="91">
        <f t="shared" ca="1" si="170"/>
        <v>-24.863047384206833</v>
      </c>
      <c r="BN217" s="17" t="b">
        <f t="shared" ca="1" si="163"/>
        <v>0</v>
      </c>
      <c r="BO217" t="b">
        <f t="shared" ca="1" si="164"/>
        <v>1</v>
      </c>
      <c r="BP217" t="b">
        <f t="shared" ca="1" si="165"/>
        <v>1</v>
      </c>
      <c r="BQ217" t="b">
        <f t="shared" ca="1" si="166"/>
        <v>1</v>
      </c>
      <c r="BR217" s="106" t="b">
        <f t="shared" si="167"/>
        <v>1</v>
      </c>
    </row>
    <row r="218" spans="1:70">
      <c r="A218" s="67" t="s">
        <v>139</v>
      </c>
      <c r="B218" s="63">
        <v>-1</v>
      </c>
      <c r="C218" s="63">
        <v>2</v>
      </c>
      <c r="D218" s="63">
        <f t="shared" si="180"/>
        <v>2.2360679774997898</v>
      </c>
      <c r="E218" s="63">
        <f t="shared" si="181"/>
        <v>-26.56505117707799</v>
      </c>
      <c r="F218" s="63">
        <f t="shared" ca="1" si="182"/>
        <v>-0.13397459621556232</v>
      </c>
      <c r="G218" s="68">
        <f t="shared" ca="1" si="183"/>
        <v>2.2320508075688772</v>
      </c>
      <c r="H218" s="34"/>
      <c r="I218" s="34"/>
      <c r="J218" s="34"/>
      <c r="AT218" s="97" t="e">
        <f t="shared" ca="1" si="174"/>
        <v>#N/A</v>
      </c>
      <c r="AU218" s="91" t="e">
        <f t="shared" ca="1" si="175"/>
        <v>#N/A</v>
      </c>
      <c r="AV218" s="97" t="e">
        <f t="shared" ca="1" si="176"/>
        <v>#N/A</v>
      </c>
      <c r="AW218" s="91" t="e">
        <f t="shared" ca="1" si="177"/>
        <v>#N/A</v>
      </c>
      <c r="AX218" s="97" t="e">
        <f t="shared" ca="1" si="178"/>
        <v>#N/A</v>
      </c>
      <c r="AY218" s="91" t="e">
        <f t="shared" ca="1" si="179"/>
        <v>#N/A</v>
      </c>
      <c r="BD218" s="166">
        <v>175</v>
      </c>
      <c r="BE218" s="30">
        <f t="shared" ca="1" si="157"/>
        <v>0.79930202409821771</v>
      </c>
      <c r="BF218" s="30">
        <f t="shared" ca="1" si="158"/>
        <v>1.000200510898972</v>
      </c>
      <c r="BG218" s="30">
        <f t="shared" ca="1" si="168"/>
        <v>0.83800583345589552</v>
      </c>
      <c r="BH218" s="17" t="b">
        <f t="shared" ca="1" si="159"/>
        <v>0</v>
      </c>
      <c r="BI218" s="30" t="e">
        <f t="shared" ca="1" si="160"/>
        <v>#N/A</v>
      </c>
      <c r="BJ218" s="91" t="e">
        <f t="shared" ca="1" si="161"/>
        <v>#N/A</v>
      </c>
      <c r="BK218" t="b">
        <f t="shared" ca="1" si="162"/>
        <v>1</v>
      </c>
      <c r="BL218" s="30">
        <f t="shared" ca="1" si="169"/>
        <v>2.1788935686914548</v>
      </c>
      <c r="BM218" s="91">
        <f t="shared" ca="1" si="170"/>
        <v>-24.90486745229364</v>
      </c>
      <c r="BN218" s="17" t="b">
        <f t="shared" ca="1" si="163"/>
        <v>0</v>
      </c>
      <c r="BO218" t="b">
        <f t="shared" ca="1" si="164"/>
        <v>1</v>
      </c>
      <c r="BP218" t="b">
        <f t="shared" ca="1" si="165"/>
        <v>1</v>
      </c>
      <c r="BQ218" t="b">
        <f t="shared" ca="1" si="166"/>
        <v>1</v>
      </c>
      <c r="BR218" s="106" t="b">
        <f t="shared" si="167"/>
        <v>1</v>
      </c>
    </row>
    <row r="219" spans="1:70">
      <c r="A219" s="67" t="s">
        <v>140</v>
      </c>
      <c r="B219" s="63">
        <v>-1</v>
      </c>
      <c r="C219" s="63">
        <v>-4</v>
      </c>
      <c r="D219" s="63">
        <f t="shared" si="180"/>
        <v>4.1231056256176606</v>
      </c>
      <c r="E219" s="63">
        <f t="shared" si="181"/>
        <v>-165.96375653207352</v>
      </c>
      <c r="F219" s="63">
        <f t="shared" ca="1" si="182"/>
        <v>2.8660254037844406</v>
      </c>
      <c r="G219" s="68">
        <f t="shared" ca="1" si="183"/>
        <v>-2.9641016151377531</v>
      </c>
      <c r="H219" s="34"/>
      <c r="I219" s="34"/>
      <c r="J219" s="34"/>
      <c r="AT219" s="97" t="e">
        <f t="shared" ca="1" si="174"/>
        <v>#N/A</v>
      </c>
      <c r="AU219" s="91" t="e">
        <f t="shared" ca="1" si="175"/>
        <v>#N/A</v>
      </c>
      <c r="AV219" s="97" t="e">
        <f t="shared" ca="1" si="176"/>
        <v>#N/A</v>
      </c>
      <c r="AW219" s="91" t="e">
        <f t="shared" ca="1" si="177"/>
        <v>#N/A</v>
      </c>
      <c r="AX219" s="97" t="e">
        <f t="shared" ca="1" si="178"/>
        <v>#N/A</v>
      </c>
      <c r="AY219" s="91" t="e">
        <f t="shared" ca="1" si="179"/>
        <v>#N/A</v>
      </c>
      <c r="BD219" s="166">
        <v>176</v>
      </c>
      <c r="BE219" s="30">
        <f t="shared" ca="1" si="157"/>
        <v>0.79820482541772853</v>
      </c>
      <c r="BF219" s="30">
        <f t="shared" ca="1" si="158"/>
        <v>0.99753215719193833</v>
      </c>
      <c r="BG219" s="30">
        <f t="shared" ca="1" si="168"/>
        <v>0.83577018575540785</v>
      </c>
      <c r="BH219" s="17" t="b">
        <f t="shared" ca="1" si="159"/>
        <v>0</v>
      </c>
      <c r="BI219" s="30" t="e">
        <f t="shared" ca="1" si="160"/>
        <v>#N/A</v>
      </c>
      <c r="BJ219" s="91" t="e">
        <f t="shared" ca="1" si="161"/>
        <v>#N/A</v>
      </c>
      <c r="BK219" t="b">
        <f t="shared" ca="1" si="162"/>
        <v>1</v>
      </c>
      <c r="BL219" s="30">
        <f t="shared" ca="1" si="169"/>
        <v>1.7439118436031382</v>
      </c>
      <c r="BM219" s="91">
        <f t="shared" ca="1" si="170"/>
        <v>-24.939101256495604</v>
      </c>
      <c r="BN219" s="17" t="b">
        <f t="shared" ca="1" si="163"/>
        <v>0</v>
      </c>
      <c r="BO219" t="b">
        <f t="shared" ca="1" si="164"/>
        <v>1</v>
      </c>
      <c r="BP219" t="b">
        <f t="shared" ca="1" si="165"/>
        <v>1</v>
      </c>
      <c r="BQ219" t="b">
        <f t="shared" ca="1" si="166"/>
        <v>1</v>
      </c>
      <c r="BR219" s="106" t="b">
        <f t="shared" si="167"/>
        <v>1</v>
      </c>
    </row>
    <row r="220" spans="1:70">
      <c r="A220" s="67" t="s">
        <v>141</v>
      </c>
      <c r="B220" s="63">
        <v>1</v>
      </c>
      <c r="C220" s="63">
        <v>-4</v>
      </c>
      <c r="D220" s="63">
        <f t="shared" si="180"/>
        <v>4.1231056256176606</v>
      </c>
      <c r="E220" s="63">
        <f t="shared" si="181"/>
        <v>165.96375653207352</v>
      </c>
      <c r="F220" s="63">
        <f t="shared" ca="1" si="182"/>
        <v>1.1339745962155616</v>
      </c>
      <c r="G220" s="68">
        <f t="shared" ca="1" si="183"/>
        <v>-3.9641016151377548</v>
      </c>
      <c r="H220" s="34"/>
      <c r="I220" s="34"/>
      <c r="J220" s="34"/>
      <c r="AT220" s="97" t="e">
        <f t="shared" ca="1" si="174"/>
        <v>#N/A</v>
      </c>
      <c r="AU220" s="91" t="e">
        <f t="shared" ca="1" si="175"/>
        <v>#N/A</v>
      </c>
      <c r="AV220" s="97" t="e">
        <f t="shared" ca="1" si="176"/>
        <v>#N/A</v>
      </c>
      <c r="AW220" s="91" t="e">
        <f t="shared" ca="1" si="177"/>
        <v>#N/A</v>
      </c>
      <c r="AX220" s="97" t="e">
        <f t="shared" ca="1" si="178"/>
        <v>#N/A</v>
      </c>
      <c r="AY220" s="91" t="e">
        <f t="shared" ca="1" si="179"/>
        <v>#N/A</v>
      </c>
      <c r="BD220" s="166">
        <v>177</v>
      </c>
      <c r="BE220" s="30">
        <f t="shared" ca="1" si="157"/>
        <v>0.79735318340683414</v>
      </c>
      <c r="BF220" s="30">
        <f t="shared" ca="1" si="158"/>
        <v>0.99545592759400992</v>
      </c>
      <c r="BG220" s="30">
        <f t="shared" ca="1" si="168"/>
        <v>0.83403064203822452</v>
      </c>
      <c r="BH220" s="17" t="b">
        <f t="shared" ca="1" si="159"/>
        <v>0</v>
      </c>
      <c r="BI220" s="30" t="e">
        <f t="shared" ca="1" si="160"/>
        <v>#N/A</v>
      </c>
      <c r="BJ220" s="91" t="e">
        <f t="shared" ca="1" si="161"/>
        <v>#N/A</v>
      </c>
      <c r="BK220" t="b">
        <f t="shared" ca="1" si="162"/>
        <v>1</v>
      </c>
      <c r="BL220" s="30">
        <f t="shared" ca="1" si="169"/>
        <v>1.3083989060735952</v>
      </c>
      <c r="BM220" s="91">
        <f t="shared" ca="1" si="170"/>
        <v>-24.965738368864347</v>
      </c>
      <c r="BN220" s="17" t="b">
        <f t="shared" ca="1" si="163"/>
        <v>0</v>
      </c>
      <c r="BO220" t="b">
        <f t="shared" ca="1" si="164"/>
        <v>1</v>
      </c>
      <c r="BP220" t="b">
        <f t="shared" ca="1" si="165"/>
        <v>1</v>
      </c>
      <c r="BQ220" t="b">
        <f t="shared" ca="1" si="166"/>
        <v>1</v>
      </c>
      <c r="BR220" s="106" t="b">
        <f t="shared" si="167"/>
        <v>1</v>
      </c>
    </row>
    <row r="221" spans="1:70">
      <c r="A221" s="67" t="s">
        <v>142</v>
      </c>
      <c r="B221" s="63">
        <v>1</v>
      </c>
      <c r="C221" s="63">
        <v>2</v>
      </c>
      <c r="D221" s="63">
        <f t="shared" si="180"/>
        <v>2.2360679774997898</v>
      </c>
      <c r="E221" s="63">
        <f t="shared" si="181"/>
        <v>26.56505117707799</v>
      </c>
      <c r="F221" s="63">
        <f t="shared" ca="1" si="182"/>
        <v>-1.8660254037844388</v>
      </c>
      <c r="G221" s="68">
        <f t="shared" ca="1" si="183"/>
        <v>1.2320508075688772</v>
      </c>
      <c r="H221" s="34"/>
      <c r="I221" s="34"/>
      <c r="J221" s="34"/>
      <c r="AT221" s="97" t="e">
        <f t="shared" ca="1" si="174"/>
        <v>#N/A</v>
      </c>
      <c r="AU221" s="91" t="e">
        <f t="shared" ca="1" si="175"/>
        <v>#N/A</v>
      </c>
      <c r="AV221" s="97" t="e">
        <f t="shared" ca="1" si="176"/>
        <v>#N/A</v>
      </c>
      <c r="AW221" s="91" t="e">
        <f t="shared" ca="1" si="177"/>
        <v>#N/A</v>
      </c>
      <c r="AX221" s="97" t="e">
        <f t="shared" ca="1" si="178"/>
        <v>#N/A</v>
      </c>
      <c r="AY221" s="91" t="e">
        <f t="shared" ca="1" si="179"/>
        <v>#N/A</v>
      </c>
      <c r="BD221" s="166">
        <v>178</v>
      </c>
      <c r="BE221" s="30">
        <f t="shared" ca="1" si="157"/>
        <v>0.79674579459135919</v>
      </c>
      <c r="BF221" s="30">
        <f t="shared" ca="1" si="158"/>
        <v>0.99397245454483574</v>
      </c>
      <c r="BG221" s="30">
        <f t="shared" ca="1" si="168"/>
        <v>0.83278773218621371</v>
      </c>
      <c r="BH221" s="17" t="b">
        <f t="shared" ca="1" si="159"/>
        <v>0</v>
      </c>
      <c r="BI221" s="30" t="e">
        <f t="shared" ca="1" si="160"/>
        <v>#N/A</v>
      </c>
      <c r="BJ221" s="91" t="e">
        <f t="shared" ca="1" si="161"/>
        <v>#N/A</v>
      </c>
      <c r="BK221" t="b">
        <f t="shared" ca="1" si="162"/>
        <v>1</v>
      </c>
      <c r="BL221" s="30">
        <f t="shared" ca="1" si="169"/>
        <v>0.87248741756252857</v>
      </c>
      <c r="BM221" s="91">
        <f t="shared" ca="1" si="170"/>
        <v>-24.984770675477392</v>
      </c>
      <c r="BN221" s="17" t="b">
        <f t="shared" ca="1" si="163"/>
        <v>0</v>
      </c>
      <c r="BO221" t="b">
        <f t="shared" ca="1" si="164"/>
        <v>1</v>
      </c>
      <c r="BP221" t="b">
        <f t="shared" ca="1" si="165"/>
        <v>1</v>
      </c>
      <c r="BQ221" t="b">
        <f t="shared" ca="1" si="166"/>
        <v>1</v>
      </c>
      <c r="BR221" s="106" t="b">
        <f t="shared" si="167"/>
        <v>1</v>
      </c>
    </row>
    <row r="222" spans="1:70">
      <c r="A222" s="67" t="s">
        <v>138</v>
      </c>
      <c r="B222" s="63">
        <v>0</v>
      </c>
      <c r="C222" s="63">
        <v>4</v>
      </c>
      <c r="D222" s="63">
        <f t="shared" si="180"/>
        <v>4</v>
      </c>
      <c r="E222" s="63">
        <f t="shared" si="181"/>
        <v>0</v>
      </c>
      <c r="F222" s="63">
        <f t="shared" ca="1" si="182"/>
        <v>-2.0000000000000018</v>
      </c>
      <c r="G222" s="68">
        <f t="shared" ca="1" si="183"/>
        <v>3.4641016151377535</v>
      </c>
      <c r="H222" s="34"/>
      <c r="I222" s="34"/>
      <c r="J222" s="34"/>
      <c r="AT222" s="97" t="e">
        <f t="shared" ca="1" si="174"/>
        <v>#N/A</v>
      </c>
      <c r="AU222" s="91" t="e">
        <f t="shared" ca="1" si="175"/>
        <v>#N/A</v>
      </c>
      <c r="AV222" s="97" t="e">
        <f t="shared" ca="1" si="176"/>
        <v>#N/A</v>
      </c>
      <c r="AW222" s="91" t="e">
        <f t="shared" ca="1" si="177"/>
        <v>#N/A</v>
      </c>
      <c r="AX222" s="97" t="e">
        <f t="shared" ca="1" si="178"/>
        <v>#N/A</v>
      </c>
      <c r="AY222" s="91" t="e">
        <f t="shared" ca="1" si="179"/>
        <v>#N/A</v>
      </c>
      <c r="BD222" s="164">
        <v>179</v>
      </c>
      <c r="BE222" s="165">
        <f t="shared" ca="1" si="157"/>
        <v>0.79638173137569523</v>
      </c>
      <c r="BF222" s="165">
        <f t="shared" ca="1" si="158"/>
        <v>0.99308218992467667</v>
      </c>
      <c r="BG222" s="165">
        <f t="shared" ca="1" si="168"/>
        <v>0.83204183480175609</v>
      </c>
      <c r="BH222" s="82" t="b">
        <f t="shared" ca="1" si="159"/>
        <v>0</v>
      </c>
      <c r="BI222" s="165" t="e">
        <f t="shared" ca="1" si="160"/>
        <v>#N/A</v>
      </c>
      <c r="BJ222" s="133" t="e">
        <f t="shared" ca="1" si="161"/>
        <v>#N/A</v>
      </c>
      <c r="BK222" s="18" t="b">
        <f t="shared" ca="1" si="162"/>
        <v>1</v>
      </c>
      <c r="BL222" s="165">
        <f t="shared" ca="1" si="169"/>
        <v>0.43631016093208597</v>
      </c>
      <c r="BM222" s="133">
        <f t="shared" ca="1" si="170"/>
        <v>-24.996192378909782</v>
      </c>
      <c r="BN222" s="17" t="b">
        <f t="shared" ca="1" si="163"/>
        <v>0</v>
      </c>
      <c r="BO222" t="b">
        <f t="shared" ca="1" si="164"/>
        <v>1</v>
      </c>
      <c r="BP222" t="b">
        <f t="shared" ca="1" si="165"/>
        <v>1</v>
      </c>
      <c r="BQ222" t="b">
        <f t="shared" ca="1" si="166"/>
        <v>1</v>
      </c>
      <c r="BR222" s="106" t="b">
        <f t="shared" si="167"/>
        <v>1</v>
      </c>
    </row>
    <row r="223" spans="1:70">
      <c r="A223" s="67" t="s">
        <v>143</v>
      </c>
      <c r="B223" s="63">
        <v>0</v>
      </c>
      <c r="C223" s="63">
        <f>B207</f>
        <v>10</v>
      </c>
      <c r="D223" s="63">
        <f t="shared" si="180"/>
        <v>10</v>
      </c>
      <c r="E223" s="63">
        <f t="shared" si="181"/>
        <v>0</v>
      </c>
      <c r="F223" s="63">
        <f t="shared" ca="1" si="182"/>
        <v>-5.0000000000000044</v>
      </c>
      <c r="G223" s="68">
        <f t="shared" ca="1" si="183"/>
        <v>8.6602540378443837</v>
      </c>
      <c r="H223" s="34"/>
      <c r="I223" s="34"/>
      <c r="J223" s="34"/>
      <c r="AT223" s="97" t="e">
        <f t="shared" ca="1" si="174"/>
        <v>#N/A</v>
      </c>
      <c r="AU223" s="91" t="e">
        <f t="shared" ca="1" si="175"/>
        <v>#N/A</v>
      </c>
      <c r="AV223" s="97" t="e">
        <f t="shared" ca="1" si="176"/>
        <v>#N/A</v>
      </c>
      <c r="AW223" s="91" t="e">
        <f t="shared" ca="1" si="177"/>
        <v>#N/A</v>
      </c>
      <c r="AX223" s="97" t="e">
        <f t="shared" ca="1" si="178"/>
        <v>#N/A</v>
      </c>
      <c r="AY223" s="91" t="e">
        <f t="shared" ca="1" si="179"/>
        <v>#N/A</v>
      </c>
      <c r="BD223" s="181"/>
      <c r="BE223" s="113"/>
      <c r="BF223" s="169"/>
      <c r="BG223" s="169"/>
      <c r="BH223" s="108"/>
      <c r="BI223" s="169"/>
      <c r="BJ223" s="170"/>
      <c r="BK223" s="110"/>
      <c r="BL223" s="169"/>
      <c r="BM223" s="170"/>
      <c r="BN223" s="108"/>
      <c r="BO223" s="110"/>
      <c r="BP223" s="110"/>
      <c r="BQ223" s="110"/>
      <c r="BR223" s="109"/>
    </row>
    <row r="224" spans="1:70">
      <c r="A224" s="67" t="s">
        <v>144</v>
      </c>
      <c r="B224" s="63">
        <v>-0.5</v>
      </c>
      <c r="C224" s="63">
        <f>C223-1</f>
        <v>9</v>
      </c>
      <c r="D224" s="63">
        <f t="shared" si="180"/>
        <v>9.013878188659973</v>
      </c>
      <c r="E224" s="63">
        <f t="shared" si="181"/>
        <v>-3.1798301198642345</v>
      </c>
      <c r="F224" s="63">
        <f t="shared" ca="1" si="182"/>
        <v>-4.0669872981077804</v>
      </c>
      <c r="G224" s="68">
        <f t="shared" ca="1" si="183"/>
        <v>8.044228634059948</v>
      </c>
      <c r="H224" s="34"/>
      <c r="I224" s="34"/>
      <c r="J224" s="34"/>
      <c r="AT224" s="97" t="e">
        <f t="shared" ca="1" si="174"/>
        <v>#N/A</v>
      </c>
      <c r="AU224" s="91" t="e">
        <f t="shared" ca="1" si="175"/>
        <v>#N/A</v>
      </c>
      <c r="AV224" s="97" t="e">
        <f t="shared" ca="1" si="176"/>
        <v>#N/A</v>
      </c>
      <c r="AW224" s="91" t="e">
        <f t="shared" ca="1" si="177"/>
        <v>#N/A</v>
      </c>
      <c r="AX224" s="97" t="e">
        <f t="shared" ca="1" si="178"/>
        <v>#N/A</v>
      </c>
      <c r="AY224" s="91" t="e">
        <f t="shared" ca="1" si="179"/>
        <v>#N/A</v>
      </c>
      <c r="BD224" s="166">
        <v>180</v>
      </c>
      <c r="BE224" s="30">
        <f t="shared" ca="1" si="157"/>
        <v>0.7962604385806451</v>
      </c>
      <c r="BF224" s="30">
        <f t="shared" ca="1" si="158"/>
        <v>0.99278540491676104</v>
      </c>
      <c r="BG224" s="30">
        <f t="shared" ca="1" si="168"/>
        <v>0.8317931770924214</v>
      </c>
      <c r="BH224" s="17" t="b">
        <f ca="1">AND(BN224,BP224,BR224)</f>
        <v>0</v>
      </c>
      <c r="BI224" s="30" t="e">
        <f t="shared" ref="BI224" ca="1" si="184">IF(BH224,$C$14*SIN(RADIANS(BD224)),#N/A)</f>
        <v>#N/A</v>
      </c>
      <c r="BJ224" s="91" t="e">
        <f t="shared" ref="BJ224" ca="1" si="185">IF(BH224,$C$14*COS(RADIANS(BD224)),#N/A)</f>
        <v>#N/A</v>
      </c>
      <c r="BK224" t="b">
        <f t="shared" ca="1" si="162"/>
        <v>1</v>
      </c>
      <c r="BL224" s="30">
        <f t="shared" ca="1" si="169"/>
        <v>3.06287113727155E-15</v>
      </c>
      <c r="BM224" s="91">
        <f t="shared" ca="1" si="170"/>
        <v>-25</v>
      </c>
      <c r="BN224" s="17" t="b">
        <f t="shared" ref="BN224:BN226" ca="1" si="186">AND(BG224&lt;2.3,BF224&gt;1.7)</f>
        <v>0</v>
      </c>
      <c r="BO224" t="b">
        <f t="shared" ref="BO224:BO226" ca="1" si="187">AND(BG224&lt;1.3,BF224&gt;0.7)</f>
        <v>1</v>
      </c>
      <c r="BP224" t="b">
        <f t="shared" ca="1" si="165"/>
        <v>1</v>
      </c>
      <c r="BQ224" t="b">
        <f t="shared" ca="1" si="166"/>
        <v>1</v>
      </c>
      <c r="BR224" s="106" t="b">
        <f>ABS(COS(RADIANS(BD224)))&gt;=0.5</f>
        <v>1</v>
      </c>
    </row>
    <row r="225" spans="1:70">
      <c r="A225" s="67" t="s">
        <v>143</v>
      </c>
      <c r="B225" s="63">
        <v>0</v>
      </c>
      <c r="C225" s="63">
        <f>C223</f>
        <v>10</v>
      </c>
      <c r="D225" s="63">
        <f t="shared" si="180"/>
        <v>10</v>
      </c>
      <c r="E225" s="63">
        <f t="shared" si="181"/>
        <v>0</v>
      </c>
      <c r="F225" s="63">
        <f t="shared" ca="1" si="182"/>
        <v>-5.0000000000000044</v>
      </c>
      <c r="G225" s="68">
        <f t="shared" ca="1" si="183"/>
        <v>8.6602540378443837</v>
      </c>
      <c r="H225" s="34"/>
      <c r="I225" s="34"/>
      <c r="J225" s="34"/>
      <c r="AT225" s="97" t="e">
        <f t="shared" ca="1" si="174"/>
        <v>#N/A</v>
      </c>
      <c r="AU225" s="91" t="e">
        <f t="shared" ca="1" si="175"/>
        <v>#N/A</v>
      </c>
      <c r="AV225" s="97" t="e">
        <f t="shared" ca="1" si="176"/>
        <v>#N/A</v>
      </c>
      <c r="AW225" s="91" t="e">
        <f t="shared" ca="1" si="177"/>
        <v>#N/A</v>
      </c>
      <c r="AX225" s="97" t="e">
        <f t="shared" ca="1" si="178"/>
        <v>#N/A</v>
      </c>
      <c r="AY225" s="91" t="e">
        <f t="shared" ca="1" si="179"/>
        <v>#N/A</v>
      </c>
      <c r="BD225" s="166">
        <v>181</v>
      </c>
      <c r="BE225" s="30">
        <f t="shared" ca="1" si="157"/>
        <v>0.79638173137569523</v>
      </c>
      <c r="BF225" s="30">
        <f t="shared" ca="1" si="158"/>
        <v>0.99308218992467667</v>
      </c>
      <c r="BG225" s="30">
        <f t="shared" ca="1" si="168"/>
        <v>0.83204183480175609</v>
      </c>
      <c r="BH225" s="17" t="b">
        <f t="shared" ref="BH225:BH288" ca="1" si="188">AND(BN225,BP225,BR225)</f>
        <v>0</v>
      </c>
      <c r="BI225" s="30" t="e">
        <f t="shared" ca="1" si="160"/>
        <v>#N/A</v>
      </c>
      <c r="BJ225" s="91" t="e">
        <f t="shared" ca="1" si="161"/>
        <v>#N/A</v>
      </c>
      <c r="BK225" t="b">
        <f t="shared" ca="1" si="162"/>
        <v>1</v>
      </c>
      <c r="BL225" s="30">
        <f t="shared" ca="1" si="169"/>
        <v>-0.43631016093209091</v>
      </c>
      <c r="BM225" s="91">
        <f t="shared" ca="1" si="170"/>
        <v>-24.996192378909782</v>
      </c>
      <c r="BN225" s="17" t="b">
        <f t="shared" ca="1" si="186"/>
        <v>0</v>
      </c>
      <c r="BO225" t="b">
        <f t="shared" ca="1" si="187"/>
        <v>1</v>
      </c>
      <c r="BP225" t="b">
        <f t="shared" ca="1" si="165"/>
        <v>1</v>
      </c>
      <c r="BQ225" t="b">
        <f t="shared" ca="1" si="166"/>
        <v>1</v>
      </c>
      <c r="BR225" s="106" t="b">
        <f t="shared" ref="BR225:BR288" si="189">ABS(COS(RADIANS(BD225)))&gt;=0.5</f>
        <v>1</v>
      </c>
    </row>
    <row r="226" spans="1:70">
      <c r="A226" s="69" t="s">
        <v>145</v>
      </c>
      <c r="B226" s="70">
        <v>0.5</v>
      </c>
      <c r="C226" s="70">
        <f>C224</f>
        <v>9</v>
      </c>
      <c r="D226" s="70">
        <f t="shared" si="180"/>
        <v>9.013878188659973</v>
      </c>
      <c r="E226" s="70">
        <f t="shared" si="181"/>
        <v>3.1798301198642345</v>
      </c>
      <c r="F226" s="70">
        <f t="shared" ca="1" si="182"/>
        <v>-4.9330127018922196</v>
      </c>
      <c r="G226" s="71">
        <f t="shared" ca="1" si="183"/>
        <v>7.5442286340599471</v>
      </c>
      <c r="H226" s="34"/>
      <c r="I226" s="34"/>
      <c r="J226" s="34"/>
      <c r="AT226" s="97" t="e">
        <f t="shared" ca="1" si="174"/>
        <v>#N/A</v>
      </c>
      <c r="AU226" s="91" t="e">
        <f t="shared" ca="1" si="175"/>
        <v>#N/A</v>
      </c>
      <c r="AV226" s="97" t="e">
        <f t="shared" ca="1" si="176"/>
        <v>#N/A</v>
      </c>
      <c r="AW226" s="91" t="e">
        <f t="shared" ca="1" si="177"/>
        <v>#N/A</v>
      </c>
      <c r="AX226" s="97" t="e">
        <f t="shared" ca="1" si="178"/>
        <v>#N/A</v>
      </c>
      <c r="AY226" s="91" t="e">
        <f t="shared" ca="1" si="179"/>
        <v>#N/A</v>
      </c>
      <c r="BD226" s="166">
        <v>182</v>
      </c>
      <c r="BE226" s="30">
        <f t="shared" ca="1" si="157"/>
        <v>0.79674579459135919</v>
      </c>
      <c r="BF226" s="30">
        <f t="shared" ca="1" si="158"/>
        <v>0.99397245454483574</v>
      </c>
      <c r="BG226" s="30">
        <f t="shared" ca="1" si="168"/>
        <v>0.83278773218621371</v>
      </c>
      <c r="BH226" s="17" t="b">
        <f t="shared" ca="1" si="188"/>
        <v>0</v>
      </c>
      <c r="BI226" s="30" t="e">
        <f t="shared" ca="1" si="160"/>
        <v>#N/A</v>
      </c>
      <c r="BJ226" s="91" t="e">
        <f t="shared" ca="1" si="161"/>
        <v>#N/A</v>
      </c>
      <c r="BK226" t="b">
        <f t="shared" ca="1" si="162"/>
        <v>1</v>
      </c>
      <c r="BL226" s="30">
        <f t="shared" ca="1" si="169"/>
        <v>-0.87248741756252246</v>
      </c>
      <c r="BM226" s="91">
        <f t="shared" ca="1" si="170"/>
        <v>-24.984770675477392</v>
      </c>
      <c r="BN226" s="17" t="b">
        <f t="shared" ca="1" si="186"/>
        <v>0</v>
      </c>
      <c r="BO226" t="b">
        <f t="shared" ca="1" si="187"/>
        <v>1</v>
      </c>
      <c r="BP226" t="b">
        <f t="shared" ca="1" si="165"/>
        <v>1</v>
      </c>
      <c r="BQ226" t="b">
        <f t="shared" ca="1" si="166"/>
        <v>1</v>
      </c>
      <c r="BR226" s="106" t="b">
        <f t="shared" si="189"/>
        <v>1</v>
      </c>
    </row>
    <row r="227" spans="1:70">
      <c r="A227" s="63"/>
      <c r="B227" s="63"/>
      <c r="C227" s="63"/>
      <c r="D227" s="63"/>
      <c r="E227" s="63"/>
      <c r="F227" s="63"/>
      <c r="G227" s="63"/>
      <c r="H227" s="34"/>
      <c r="I227" s="34"/>
      <c r="J227" s="34"/>
      <c r="AT227" s="97" t="e">
        <f t="shared" ca="1" si="174"/>
        <v>#N/A</v>
      </c>
      <c r="AU227" s="91" t="e">
        <f t="shared" ca="1" si="175"/>
        <v>#N/A</v>
      </c>
      <c r="AV227" s="97" t="e">
        <f t="shared" ca="1" si="176"/>
        <v>#N/A</v>
      </c>
      <c r="AW227" s="91" t="e">
        <f t="shared" ca="1" si="177"/>
        <v>#N/A</v>
      </c>
      <c r="AX227" s="97" t="e">
        <f t="shared" ca="1" si="178"/>
        <v>#N/A</v>
      </c>
      <c r="AY227" s="91" t="e">
        <f t="shared" ca="1" si="179"/>
        <v>#N/A</v>
      </c>
      <c r="BD227" s="166">
        <v>183</v>
      </c>
      <c r="BE227" s="30">
        <f t="shared" ca="1" si="157"/>
        <v>0.79735318340683414</v>
      </c>
      <c r="BF227" s="30">
        <f t="shared" ca="1" si="158"/>
        <v>0.99545592759400992</v>
      </c>
      <c r="BG227" s="30">
        <f t="shared" ca="1" si="168"/>
        <v>0.83403064203822452</v>
      </c>
      <c r="BH227" s="17" t="b">
        <f t="shared" ca="1" si="188"/>
        <v>0</v>
      </c>
      <c r="BI227" s="30" t="e">
        <f t="shared" ca="1" si="160"/>
        <v>#N/A</v>
      </c>
      <c r="BJ227" s="91" t="e">
        <f t="shared" ca="1" si="161"/>
        <v>#N/A</v>
      </c>
      <c r="BK227" t="b">
        <f t="shared" ca="1" si="162"/>
        <v>1</v>
      </c>
      <c r="BL227" s="30">
        <f t="shared" ca="1" si="169"/>
        <v>-1.308398906073589</v>
      </c>
      <c r="BM227" s="91">
        <f t="shared" ca="1" si="170"/>
        <v>-24.965738368864347</v>
      </c>
      <c r="BN227" s="17" t="b">
        <f t="shared" ref="BN227:BN230" ca="1" si="190">AND(BG227&lt;2.3,BF227&gt;1.7)</f>
        <v>0</v>
      </c>
      <c r="BO227" t="b">
        <f t="shared" ref="BO227:BO290" ca="1" si="191">AND(BG227&lt;1.3,BF227&gt;0.7)</f>
        <v>1</v>
      </c>
      <c r="BP227" t="b">
        <f t="shared" ca="1" si="165"/>
        <v>1</v>
      </c>
      <c r="BQ227" t="b">
        <f t="shared" ca="1" si="166"/>
        <v>1</v>
      </c>
      <c r="BR227" s="106" t="b">
        <f t="shared" si="189"/>
        <v>1</v>
      </c>
    </row>
    <row r="228" spans="1:70">
      <c r="A228" s="63" t="str">
        <f>A208</f>
        <v>Waves</v>
      </c>
      <c r="B228" s="63"/>
      <c r="C228" s="63"/>
      <c r="D228" s="63"/>
      <c r="E228" s="63"/>
      <c r="F228" s="63"/>
      <c r="G228" s="63"/>
      <c r="H228" s="34"/>
      <c r="I228" s="34"/>
      <c r="J228" s="34"/>
      <c r="AT228" s="97" t="e">
        <f t="shared" ca="1" si="174"/>
        <v>#N/A</v>
      </c>
      <c r="AU228" s="91" t="e">
        <f t="shared" ca="1" si="175"/>
        <v>#N/A</v>
      </c>
      <c r="AV228" s="97" t="e">
        <f t="shared" ca="1" si="176"/>
        <v>#N/A</v>
      </c>
      <c r="AW228" s="91" t="e">
        <f t="shared" ca="1" si="177"/>
        <v>#N/A</v>
      </c>
      <c r="AX228" s="97" t="e">
        <f t="shared" ca="1" si="178"/>
        <v>#N/A</v>
      </c>
      <c r="AY228" s="91" t="e">
        <f t="shared" ca="1" si="179"/>
        <v>#N/A</v>
      </c>
      <c r="BD228" s="166">
        <v>184</v>
      </c>
      <c r="BE228" s="30">
        <f t="shared" ca="1" si="157"/>
        <v>0.79820482541772853</v>
      </c>
      <c r="BF228" s="30">
        <f t="shared" ca="1" si="158"/>
        <v>0.99753215719193833</v>
      </c>
      <c r="BG228" s="30">
        <f t="shared" ca="1" si="168"/>
        <v>0.83577018575540785</v>
      </c>
      <c r="BH228" s="17" t="b">
        <f t="shared" ca="1" si="188"/>
        <v>0</v>
      </c>
      <c r="BI228" s="30" t="e">
        <f t="shared" ca="1" si="160"/>
        <v>#N/A</v>
      </c>
      <c r="BJ228" s="91" t="e">
        <f t="shared" ca="1" si="161"/>
        <v>#N/A</v>
      </c>
      <c r="BK228" t="b">
        <f t="shared" ca="1" si="162"/>
        <v>1</v>
      </c>
      <c r="BL228" s="30">
        <f t="shared" ca="1" si="169"/>
        <v>-1.7439118436031318</v>
      </c>
      <c r="BM228" s="91">
        <f t="shared" ca="1" si="170"/>
        <v>-24.939101256495604</v>
      </c>
      <c r="BN228" s="17" t="b">
        <f t="shared" ca="1" si="190"/>
        <v>0</v>
      </c>
      <c r="BO228" t="b">
        <f t="shared" ca="1" si="191"/>
        <v>1</v>
      </c>
      <c r="BP228" t="b">
        <f t="shared" ca="1" si="165"/>
        <v>1</v>
      </c>
      <c r="BQ228" t="b">
        <f t="shared" ca="1" si="166"/>
        <v>1</v>
      </c>
      <c r="BR228" s="106" t="b">
        <f t="shared" si="189"/>
        <v>1</v>
      </c>
    </row>
    <row r="229" spans="1:70">
      <c r="A229" s="64" t="s">
        <v>143</v>
      </c>
      <c r="B229" s="65">
        <v>0</v>
      </c>
      <c r="C229" s="65">
        <v>0</v>
      </c>
      <c r="D229" s="65">
        <f t="shared" ref="D229:D238" si="192">SQRT(B229^2+C229^2)</f>
        <v>0</v>
      </c>
      <c r="E229" s="65">
        <f t="shared" ref="E229:E238" si="193">IF(AND(B229=0,C229=0),0,DEGREES(ATAN2(C229,B229)))</f>
        <v>0</v>
      </c>
      <c r="F229" s="65">
        <f t="shared" ref="F229:F238" ca="1" si="194">$D229*COS(RADIANS($F$214+E229))</f>
        <v>0</v>
      </c>
      <c r="G229" s="66">
        <f t="shared" ref="G229:G238" ca="1" si="195">$D229*SIN(RADIANS($F$214+E229))</f>
        <v>0</v>
      </c>
      <c r="H229" s="34"/>
      <c r="I229" s="34"/>
      <c r="J229" s="34"/>
      <c r="AT229" s="97" t="e">
        <f t="shared" ca="1" si="174"/>
        <v>#N/A</v>
      </c>
      <c r="AU229" s="91" t="e">
        <f t="shared" ca="1" si="175"/>
        <v>#N/A</v>
      </c>
      <c r="AV229" s="97" t="e">
        <f t="shared" ca="1" si="176"/>
        <v>#N/A</v>
      </c>
      <c r="AW229" s="91" t="e">
        <f t="shared" ca="1" si="177"/>
        <v>#N/A</v>
      </c>
      <c r="AX229" s="97" t="e">
        <f t="shared" ca="1" si="178"/>
        <v>#N/A</v>
      </c>
      <c r="AY229" s="91" t="e">
        <f t="shared" ca="1" si="179"/>
        <v>#N/A</v>
      </c>
      <c r="BD229" s="166">
        <v>185</v>
      </c>
      <c r="BE229" s="30">
        <f t="shared" ca="1" si="157"/>
        <v>0.79930202409821771</v>
      </c>
      <c r="BF229" s="30">
        <f t="shared" ca="1" si="158"/>
        <v>1.000200510898972</v>
      </c>
      <c r="BG229" s="30">
        <f t="shared" ca="1" si="168"/>
        <v>0.83800583345589552</v>
      </c>
      <c r="BH229" s="17" t="b">
        <f t="shared" ca="1" si="188"/>
        <v>0</v>
      </c>
      <c r="BI229" s="30" t="e">
        <f t="shared" ca="1" si="160"/>
        <v>#N/A</v>
      </c>
      <c r="BJ229" s="91" t="e">
        <f t="shared" ca="1" si="161"/>
        <v>#N/A</v>
      </c>
      <c r="BK229" t="b">
        <f t="shared" ca="1" si="162"/>
        <v>1</v>
      </c>
      <c r="BL229" s="30">
        <f t="shared" ca="1" si="169"/>
        <v>-2.1788935686914486</v>
      </c>
      <c r="BM229" s="91">
        <f t="shared" ca="1" si="170"/>
        <v>-24.90486745229364</v>
      </c>
      <c r="BN229" s="17" t="b">
        <f t="shared" ca="1" si="190"/>
        <v>0</v>
      </c>
      <c r="BO229" t="b">
        <f t="shared" ca="1" si="191"/>
        <v>1</v>
      </c>
      <c r="BP229" t="b">
        <f t="shared" ca="1" si="165"/>
        <v>1</v>
      </c>
      <c r="BQ229" t="b">
        <f t="shared" ca="1" si="166"/>
        <v>1</v>
      </c>
      <c r="BR229" s="106" t="b">
        <f t="shared" si="189"/>
        <v>1</v>
      </c>
    </row>
    <row r="230" spans="1:70">
      <c r="A230" s="67" t="s">
        <v>146</v>
      </c>
      <c r="B230" s="63">
        <v>0</v>
      </c>
      <c r="C230" s="63">
        <f>C232</f>
        <v>-7.9846299999999992</v>
      </c>
      <c r="D230" s="63">
        <f t="shared" si="192"/>
        <v>7.9846299999999992</v>
      </c>
      <c r="E230" s="63">
        <f t="shared" si="193"/>
        <v>180</v>
      </c>
      <c r="F230" s="63">
        <f t="shared" ca="1" si="194"/>
        <v>-6.9148924198193411</v>
      </c>
      <c r="G230" s="68">
        <f t="shared" ca="1" si="195"/>
        <v>3.9923150000000005</v>
      </c>
      <c r="H230" s="34"/>
      <c r="I230" s="34"/>
      <c r="J230" s="34"/>
      <c r="AT230" s="97" t="e">
        <f t="shared" ca="1" si="174"/>
        <v>#N/A</v>
      </c>
      <c r="AU230" s="91" t="e">
        <f t="shared" ca="1" si="175"/>
        <v>#N/A</v>
      </c>
      <c r="AV230" s="97" t="e">
        <f t="shared" ca="1" si="176"/>
        <v>#N/A</v>
      </c>
      <c r="AW230" s="91" t="e">
        <f t="shared" ca="1" si="177"/>
        <v>#N/A</v>
      </c>
      <c r="AX230" s="97" t="e">
        <f t="shared" ca="1" si="178"/>
        <v>#N/A</v>
      </c>
      <c r="AY230" s="91" t="e">
        <f t="shared" ca="1" si="179"/>
        <v>#N/A</v>
      </c>
      <c r="BD230" s="166">
        <v>186</v>
      </c>
      <c r="BE230" s="30">
        <f t="shared" ca="1" si="157"/>
        <v>0.80064646368171555</v>
      </c>
      <c r="BF230" s="30">
        <f t="shared" ca="1" si="158"/>
        <v>1.0034601759087238</v>
      </c>
      <c r="BG230" s="30">
        <f t="shared" ca="1" si="168"/>
        <v>0.84073690413974156</v>
      </c>
      <c r="BH230" s="17" t="b">
        <f t="shared" ca="1" si="188"/>
        <v>0</v>
      </c>
      <c r="BI230" s="30" t="e">
        <f t="shared" ca="1" si="160"/>
        <v>#N/A</v>
      </c>
      <c r="BJ230" s="91" t="e">
        <f t="shared" ca="1" si="161"/>
        <v>#N/A</v>
      </c>
      <c r="BK230" t="b">
        <f t="shared" ca="1" si="162"/>
        <v>1</v>
      </c>
      <c r="BL230" s="30">
        <f t="shared" ca="1" si="169"/>
        <v>-2.6132115816913375</v>
      </c>
      <c r="BM230" s="91">
        <f t="shared" ca="1" si="170"/>
        <v>-24.863047384206833</v>
      </c>
      <c r="BN230" s="17" t="b">
        <f t="shared" ca="1" si="190"/>
        <v>0</v>
      </c>
      <c r="BO230" t="b">
        <f t="shared" ca="1" si="191"/>
        <v>1</v>
      </c>
      <c r="BP230" t="b">
        <f t="shared" ca="1" si="165"/>
        <v>1</v>
      </c>
      <c r="BQ230" t="b">
        <f t="shared" ca="1" si="166"/>
        <v>1</v>
      </c>
      <c r="BR230" s="106" t="b">
        <f t="shared" si="189"/>
        <v>1</v>
      </c>
    </row>
    <row r="231" spans="1:70">
      <c r="A231" s="67" t="s">
        <v>144</v>
      </c>
      <c r="B231" s="63">
        <v>-1</v>
      </c>
      <c r="C231" s="63">
        <f>C233</f>
        <v>-8.9846299999999992</v>
      </c>
      <c r="D231" s="63">
        <f t="shared" si="192"/>
        <v>9.040109304477463</v>
      </c>
      <c r="E231" s="63">
        <f t="shared" si="193"/>
        <v>-173.64905064163523</v>
      </c>
      <c r="F231" s="63">
        <f t="shared" ca="1" si="194"/>
        <v>-8.2809178236037848</v>
      </c>
      <c r="G231" s="68">
        <f t="shared" ca="1" si="195"/>
        <v>3.6262895962155532</v>
      </c>
      <c r="H231" s="34"/>
      <c r="I231" s="34"/>
      <c r="J231" s="34"/>
      <c r="AT231" s="97" t="e">
        <f t="shared" ca="1" si="174"/>
        <v>#N/A</v>
      </c>
      <c r="AU231" s="91" t="e">
        <f t="shared" ca="1" si="175"/>
        <v>#N/A</v>
      </c>
      <c r="AV231" s="97" t="e">
        <f t="shared" ca="1" si="176"/>
        <v>#N/A</v>
      </c>
      <c r="AW231" s="91" t="e">
        <f t="shared" ca="1" si="177"/>
        <v>#N/A</v>
      </c>
      <c r="AX231" s="97" t="e">
        <f t="shared" ca="1" si="178"/>
        <v>#N/A</v>
      </c>
      <c r="AY231" s="91" t="e">
        <f t="shared" ca="1" si="179"/>
        <v>#N/A</v>
      </c>
      <c r="BD231" s="166">
        <v>187</v>
      </c>
      <c r="BE231" s="30">
        <f t="shared" ca="1" si="157"/>
        <v>0.80224021549417179</v>
      </c>
      <c r="BF231" s="30">
        <f t="shared" ca="1" si="158"/>
        <v>1.0073101592956537</v>
      </c>
      <c r="BG231" s="30">
        <f t="shared" ca="1" si="168"/>
        <v>0.84396256589635854</v>
      </c>
      <c r="BH231" s="17" t="b">
        <f t="shared" ca="1" si="188"/>
        <v>0</v>
      </c>
      <c r="BI231" s="30" t="e">
        <f t="shared" ca="1" si="160"/>
        <v>#N/A</v>
      </c>
      <c r="BJ231" s="91" t="e">
        <f t="shared" ca="1" si="161"/>
        <v>#N/A</v>
      </c>
      <c r="BK231" t="b">
        <f t="shared" ca="1" si="162"/>
        <v>1</v>
      </c>
      <c r="BL231" s="30">
        <f t="shared" ca="1" si="169"/>
        <v>-3.0467335851286825</v>
      </c>
      <c r="BM231" s="91">
        <f t="shared" ca="1" si="170"/>
        <v>-24.813653791033051</v>
      </c>
      <c r="BN231" s="17" t="b">
        <f t="shared" ca="1" si="163"/>
        <v>0</v>
      </c>
      <c r="BO231" t="b">
        <f t="shared" ca="1" si="191"/>
        <v>1</v>
      </c>
      <c r="BP231" t="b">
        <f t="shared" ca="1" si="165"/>
        <v>1</v>
      </c>
      <c r="BQ231" t="b">
        <f t="shared" ca="1" si="166"/>
        <v>1</v>
      </c>
      <c r="BR231" s="106" t="b">
        <f t="shared" si="189"/>
        <v>1</v>
      </c>
    </row>
    <row r="232" spans="1:70">
      <c r="A232" s="67" t="s">
        <v>146</v>
      </c>
      <c r="B232" s="63">
        <v>0</v>
      </c>
      <c r="C232" s="63">
        <f>C234</f>
        <v>-7.9846299999999992</v>
      </c>
      <c r="D232" s="63">
        <f t="shared" si="192"/>
        <v>7.9846299999999992</v>
      </c>
      <c r="E232" s="63">
        <f t="shared" si="193"/>
        <v>180</v>
      </c>
      <c r="F232" s="63">
        <f t="shared" ca="1" si="194"/>
        <v>-6.9148924198193411</v>
      </c>
      <c r="G232" s="68">
        <f t="shared" ca="1" si="195"/>
        <v>3.9923150000000005</v>
      </c>
      <c r="H232" s="34"/>
      <c r="I232" s="34"/>
      <c r="J232" s="34"/>
      <c r="AT232" s="97" t="e">
        <f t="shared" ca="1" si="174"/>
        <v>#N/A</v>
      </c>
      <c r="AU232" s="91" t="e">
        <f t="shared" ca="1" si="175"/>
        <v>#N/A</v>
      </c>
      <c r="AV232" s="97" t="e">
        <f t="shared" ca="1" si="176"/>
        <v>#N/A</v>
      </c>
      <c r="AW232" s="91" t="e">
        <f t="shared" ca="1" si="177"/>
        <v>#N/A</v>
      </c>
      <c r="AX232" s="97" t="e">
        <f t="shared" ca="1" si="178"/>
        <v>#N/A</v>
      </c>
      <c r="AY232" s="91" t="e">
        <f t="shared" ca="1" si="179"/>
        <v>#N/A</v>
      </c>
      <c r="BD232" s="166">
        <v>188</v>
      </c>
      <c r="BE232" s="30">
        <f t="shared" ca="1" si="157"/>
        <v>0.80408574578450309</v>
      </c>
      <c r="BF232" s="30">
        <f t="shared" ca="1" si="158"/>
        <v>1.011749288317527</v>
      </c>
      <c r="BG232" s="30">
        <f t="shared" ca="1" si="168"/>
        <v>0.84768183615792803</v>
      </c>
      <c r="BH232" s="17" t="b">
        <f t="shared" ca="1" si="188"/>
        <v>0</v>
      </c>
      <c r="BI232" s="30" t="e">
        <f t="shared" ca="1" si="160"/>
        <v>#N/A</v>
      </c>
      <c r="BJ232" s="91" t="e">
        <f t="shared" ca="1" si="161"/>
        <v>#N/A</v>
      </c>
      <c r="BK232" t="b">
        <f t="shared" ca="1" si="162"/>
        <v>1</v>
      </c>
      <c r="BL232" s="30">
        <f t="shared" ca="1" si="169"/>
        <v>-3.4793275240016381</v>
      </c>
      <c r="BM232" s="91">
        <f t="shared" ca="1" si="170"/>
        <v>-24.756701718539258</v>
      </c>
      <c r="BN232" s="17" t="b">
        <f t="shared" ca="1" si="163"/>
        <v>0</v>
      </c>
      <c r="BO232" t="b">
        <f t="shared" ca="1" si="191"/>
        <v>1</v>
      </c>
      <c r="BP232" t="b">
        <f t="shared" ca="1" si="165"/>
        <v>1</v>
      </c>
      <c r="BQ232" t="b">
        <f t="shared" ca="1" si="166"/>
        <v>1</v>
      </c>
      <c r="BR232" s="106" t="b">
        <f t="shared" si="189"/>
        <v>1</v>
      </c>
    </row>
    <row r="233" spans="1:70">
      <c r="A233" s="67" t="s">
        <v>145</v>
      </c>
      <c r="B233" s="63">
        <v>1</v>
      </c>
      <c r="C233" s="63">
        <f>C235</f>
        <v>-8.9846299999999992</v>
      </c>
      <c r="D233" s="63">
        <f t="shared" si="192"/>
        <v>9.040109304477463</v>
      </c>
      <c r="E233" s="63">
        <f t="shared" si="193"/>
        <v>173.64905064163523</v>
      </c>
      <c r="F233" s="63">
        <f t="shared" ca="1" si="194"/>
        <v>-7.2809178236037821</v>
      </c>
      <c r="G233" s="68">
        <f t="shared" ca="1" si="195"/>
        <v>5.3583404037844371</v>
      </c>
      <c r="H233" s="34"/>
      <c r="I233" s="34"/>
      <c r="J233" s="34"/>
      <c r="AT233" s="97" t="e">
        <f t="shared" ca="1" si="174"/>
        <v>#N/A</v>
      </c>
      <c r="AU233" s="91" t="e">
        <f t="shared" ca="1" si="175"/>
        <v>#N/A</v>
      </c>
      <c r="AV233" s="97" t="e">
        <f t="shared" ca="1" si="176"/>
        <v>#N/A</v>
      </c>
      <c r="AW233" s="91" t="e">
        <f t="shared" ca="1" si="177"/>
        <v>#N/A</v>
      </c>
      <c r="AX233" s="97" t="e">
        <f t="shared" ca="1" si="178"/>
        <v>#N/A</v>
      </c>
      <c r="AY233" s="91" t="e">
        <f t="shared" ca="1" si="179"/>
        <v>#N/A</v>
      </c>
      <c r="BD233" s="166">
        <v>189</v>
      </c>
      <c r="BE233" s="30">
        <f t="shared" ca="1" si="157"/>
        <v>0.80618592510756315</v>
      </c>
      <c r="BF233" s="30">
        <f t="shared" ca="1" si="158"/>
        <v>1.0167762107726404</v>
      </c>
      <c r="BG233" s="30">
        <f t="shared" ca="1" si="168"/>
        <v>0.85189358199869858</v>
      </c>
      <c r="BH233" s="17" t="b">
        <f t="shared" ca="1" si="188"/>
        <v>0</v>
      </c>
      <c r="BI233" s="30" t="e">
        <f t="shared" ca="1" si="160"/>
        <v>#N/A</v>
      </c>
      <c r="BJ233" s="91" t="e">
        <f t="shared" ca="1" si="161"/>
        <v>#N/A</v>
      </c>
      <c r="BK233" t="b">
        <f t="shared" ca="1" si="162"/>
        <v>1</v>
      </c>
      <c r="BL233" s="30">
        <f t="shared" ca="1" si="169"/>
        <v>-3.9108616260057683</v>
      </c>
      <c r="BM233" s="91">
        <f t="shared" ca="1" si="170"/>
        <v>-24.692208514878445</v>
      </c>
      <c r="BN233" s="17" t="b">
        <f t="shared" ca="1" si="163"/>
        <v>0</v>
      </c>
      <c r="BO233" t="b">
        <f t="shared" ca="1" si="191"/>
        <v>1</v>
      </c>
      <c r="BP233" t="b">
        <f t="shared" ca="1" si="165"/>
        <v>1</v>
      </c>
      <c r="BQ233" t="b">
        <f t="shared" ca="1" si="166"/>
        <v>1</v>
      </c>
      <c r="BR233" s="106" t="b">
        <f t="shared" si="189"/>
        <v>1</v>
      </c>
    </row>
    <row r="234" spans="1:70">
      <c r="A234" s="67" t="s">
        <v>146</v>
      </c>
      <c r="B234" s="63">
        <v>0</v>
      </c>
      <c r="C234" s="63">
        <f>C235+1</f>
        <v>-7.9846299999999992</v>
      </c>
      <c r="D234" s="63">
        <f t="shared" si="192"/>
        <v>7.9846299999999992</v>
      </c>
      <c r="E234" s="63">
        <f t="shared" si="193"/>
        <v>180</v>
      </c>
      <c r="F234" s="63">
        <f t="shared" ca="1" si="194"/>
        <v>-6.9148924198193411</v>
      </c>
      <c r="G234" s="68">
        <f t="shared" ca="1" si="195"/>
        <v>3.9923150000000005</v>
      </c>
      <c r="H234" s="34"/>
      <c r="I234" s="34"/>
      <c r="J234" s="34"/>
      <c r="AT234" s="97" t="e">
        <f t="shared" ca="1" si="174"/>
        <v>#N/A</v>
      </c>
      <c r="AU234" s="91" t="e">
        <f t="shared" ca="1" si="175"/>
        <v>#N/A</v>
      </c>
      <c r="AV234" s="97" t="e">
        <f t="shared" ca="1" si="176"/>
        <v>#N/A</v>
      </c>
      <c r="AW234" s="91" t="e">
        <f t="shared" ca="1" si="177"/>
        <v>#N/A</v>
      </c>
      <c r="AX234" s="97" t="e">
        <f t="shared" ca="1" si="178"/>
        <v>#N/A</v>
      </c>
      <c r="AY234" s="91" t="e">
        <f t="shared" ca="1" si="179"/>
        <v>#N/A</v>
      </c>
      <c r="BD234" s="166">
        <v>190</v>
      </c>
      <c r="BE234" s="30">
        <f t="shared" ca="1" si="157"/>
        <v>0.8085440393266019</v>
      </c>
      <c r="BF234" s="30">
        <f t="shared" ca="1" si="158"/>
        <v>1.0223893954117178</v>
      </c>
      <c r="BG234" s="30">
        <f t="shared" ca="1" si="168"/>
        <v>0.85659652048008794</v>
      </c>
      <c r="BH234" s="17" t="b">
        <f t="shared" ca="1" si="188"/>
        <v>0</v>
      </c>
      <c r="BI234" s="30" t="e">
        <f t="shared" ca="1" si="160"/>
        <v>#N/A</v>
      </c>
      <c r="BJ234" s="91" t="e">
        <f t="shared" ca="1" si="161"/>
        <v>#N/A</v>
      </c>
      <c r="BK234" t="b">
        <f t="shared" ca="1" si="162"/>
        <v>1</v>
      </c>
      <c r="BL234" s="30">
        <f t="shared" ca="1" si="169"/>
        <v>-4.3412044416732618</v>
      </c>
      <c r="BM234" s="91">
        <f t="shared" ca="1" si="170"/>
        <v>-24.620193825305201</v>
      </c>
      <c r="BN234" s="17" t="b">
        <f t="shared" ca="1" si="163"/>
        <v>0</v>
      </c>
      <c r="BO234" t="b">
        <f t="shared" ca="1" si="191"/>
        <v>1</v>
      </c>
      <c r="BP234" t="b">
        <f t="shared" ca="1" si="165"/>
        <v>1</v>
      </c>
      <c r="BQ234" t="b">
        <f t="shared" ca="1" si="166"/>
        <v>1</v>
      </c>
      <c r="BR234" s="106" t="b">
        <f t="shared" si="189"/>
        <v>1</v>
      </c>
    </row>
    <row r="235" spans="1:70">
      <c r="A235" s="67" t="s">
        <v>147</v>
      </c>
      <c r="B235" s="63">
        <v>0</v>
      </c>
      <c r="C235" s="63">
        <f>C237</f>
        <v>-8.9846299999999992</v>
      </c>
      <c r="D235" s="63">
        <f t="shared" si="192"/>
        <v>8.9846299999999992</v>
      </c>
      <c r="E235" s="63">
        <f t="shared" si="193"/>
        <v>180</v>
      </c>
      <c r="F235" s="63">
        <f t="shared" ca="1" si="194"/>
        <v>-7.7809178236037795</v>
      </c>
      <c r="G235" s="68">
        <f t="shared" ca="1" si="195"/>
        <v>4.4923150000000005</v>
      </c>
      <c r="H235" s="34"/>
      <c r="I235" s="34"/>
      <c r="J235" s="34"/>
      <c r="AT235" s="97" t="e">
        <f t="shared" ca="1" si="174"/>
        <v>#N/A</v>
      </c>
      <c r="AU235" s="91" t="e">
        <f t="shared" ca="1" si="175"/>
        <v>#N/A</v>
      </c>
      <c r="AV235" s="97" t="e">
        <f t="shared" ca="1" si="176"/>
        <v>#N/A</v>
      </c>
      <c r="AW235" s="91" t="e">
        <f t="shared" ca="1" si="177"/>
        <v>#N/A</v>
      </c>
      <c r="AX235" s="97" t="e">
        <f t="shared" ca="1" si="178"/>
        <v>#N/A</v>
      </c>
      <c r="AY235" s="91" t="e">
        <f t="shared" ca="1" si="179"/>
        <v>#N/A</v>
      </c>
      <c r="BD235" s="166">
        <v>191</v>
      </c>
      <c r="BE235" s="30">
        <f t="shared" ca="1" si="157"/>
        <v>0.81116380231446417</v>
      </c>
      <c r="BF235" s="30">
        <f t="shared" ca="1" si="158"/>
        <v>1.028587132404341</v>
      </c>
      <c r="BG235" s="30">
        <f t="shared" ca="1" si="168"/>
        <v>0.86178921904147487</v>
      </c>
      <c r="BH235" s="17" t="b">
        <f t="shared" ca="1" si="188"/>
        <v>0</v>
      </c>
      <c r="BI235" s="30" t="e">
        <f t="shared" ca="1" si="160"/>
        <v>#N/A</v>
      </c>
      <c r="BJ235" s="91" t="e">
        <f t="shared" ca="1" si="161"/>
        <v>#N/A</v>
      </c>
      <c r="BK235" t="b">
        <f t="shared" ca="1" si="162"/>
        <v>1</v>
      </c>
      <c r="BL235" s="30">
        <f t="shared" ca="1" si="169"/>
        <v>-4.7702248844136177</v>
      </c>
      <c r="BM235" s="91">
        <f t="shared" ca="1" si="170"/>
        <v>-24.540679586191601</v>
      </c>
      <c r="BN235" s="17" t="b">
        <f t="shared" ca="1" si="163"/>
        <v>0</v>
      </c>
      <c r="BO235" t="b">
        <f t="shared" ca="1" si="191"/>
        <v>1</v>
      </c>
      <c r="BP235" t="b">
        <f t="shared" ca="1" si="165"/>
        <v>1</v>
      </c>
      <c r="BQ235" t="b">
        <f t="shared" ca="1" si="166"/>
        <v>1</v>
      </c>
      <c r="BR235" s="106" t="b">
        <f t="shared" si="189"/>
        <v>1</v>
      </c>
    </row>
    <row r="236" spans="1:70">
      <c r="A236" s="67" t="s">
        <v>144</v>
      </c>
      <c r="B236" s="63">
        <v>-1</v>
      </c>
      <c r="C236" s="63">
        <f>C238</f>
        <v>-9.9846299999999992</v>
      </c>
      <c r="D236" s="63">
        <f t="shared" si="192"/>
        <v>10.034582016053283</v>
      </c>
      <c r="E236" s="63">
        <f t="shared" si="193"/>
        <v>-174.28067440405323</v>
      </c>
      <c r="F236" s="63">
        <f t="shared" ca="1" si="194"/>
        <v>-9.146943227388217</v>
      </c>
      <c r="G236" s="68">
        <f t="shared" ca="1" si="195"/>
        <v>4.1262895962155657</v>
      </c>
      <c r="H236" s="34"/>
      <c r="I236" s="34"/>
      <c r="J236" s="34"/>
      <c r="AT236" s="97" t="e">
        <f t="shared" ca="1" si="174"/>
        <v>#N/A</v>
      </c>
      <c r="AU236" s="91" t="e">
        <f t="shared" ca="1" si="175"/>
        <v>#N/A</v>
      </c>
      <c r="AV236" s="97" t="e">
        <f t="shared" ca="1" si="176"/>
        <v>#N/A</v>
      </c>
      <c r="AW236" s="91" t="e">
        <f t="shared" ca="1" si="177"/>
        <v>#N/A</v>
      </c>
      <c r="AX236" s="97" t="e">
        <f t="shared" ca="1" si="178"/>
        <v>#N/A</v>
      </c>
      <c r="AY236" s="91" t="e">
        <f t="shared" ca="1" si="179"/>
        <v>#N/A</v>
      </c>
      <c r="BD236" s="166">
        <v>192</v>
      </c>
      <c r="BE236" s="30">
        <f t="shared" ref="BE236:BE299" ca="1" si="196">1.56*$C$9^2/ABS(COS(RADIANS(BD236)))/$C$4</f>
        <v>0.81404937044602599</v>
      </c>
      <c r="BF236" s="30">
        <f t="shared" ca="1" si="158"/>
        <v>1.0353675338597847</v>
      </c>
      <c r="BG236" s="30">
        <f t="shared" ca="1" si="168"/>
        <v>0.86747009593657631</v>
      </c>
      <c r="BH236" s="17" t="b">
        <f t="shared" ca="1" si="188"/>
        <v>0</v>
      </c>
      <c r="BI236" s="30" t="e">
        <f t="shared" ca="1" si="160"/>
        <v>#N/A</v>
      </c>
      <c r="BJ236" s="91" t="e">
        <f t="shared" ca="1" si="161"/>
        <v>#N/A</v>
      </c>
      <c r="BK236" t="b">
        <f t="shared" ref="BK236:BK299" ca="1" si="197">AND(BO236,BQ236)</f>
        <v>1</v>
      </c>
      <c r="BL236" s="30">
        <f t="shared" ca="1" si="169"/>
        <v>-5.1977922704439878</v>
      </c>
      <c r="BM236" s="91">
        <f t="shared" ca="1" si="170"/>
        <v>-24.453690018345139</v>
      </c>
      <c r="BN236" s="17" t="b">
        <f t="shared" ref="BN236:BN299" ca="1" si="198">AND(BG236&lt;2.3,BF236&gt;1.7)</f>
        <v>0</v>
      </c>
      <c r="BO236" t="b">
        <f t="shared" ca="1" si="191"/>
        <v>1</v>
      </c>
      <c r="BP236" t="b">
        <f t="shared" ref="BP236:BP299" ca="1" si="199">AND(0.5&lt;BE236,BE236&lt;2)</f>
        <v>1</v>
      </c>
      <c r="BQ236" t="b">
        <f t="shared" ref="BQ236:BQ299" ca="1" si="200">BE236&gt;0.33</f>
        <v>1</v>
      </c>
      <c r="BR236" s="106" t="b">
        <f t="shared" si="189"/>
        <v>1</v>
      </c>
    </row>
    <row r="237" spans="1:70">
      <c r="A237" s="67" t="s">
        <v>147</v>
      </c>
      <c r="B237" s="63">
        <v>0</v>
      </c>
      <c r="C237" s="63">
        <f>C238+1</f>
        <v>-8.9846299999999992</v>
      </c>
      <c r="D237" s="63">
        <f t="shared" si="192"/>
        <v>8.9846299999999992</v>
      </c>
      <c r="E237" s="63">
        <f t="shared" si="193"/>
        <v>180</v>
      </c>
      <c r="F237" s="63">
        <f t="shared" ca="1" si="194"/>
        <v>-7.7809178236037795</v>
      </c>
      <c r="G237" s="68">
        <f t="shared" ca="1" si="195"/>
        <v>4.4923150000000005</v>
      </c>
      <c r="H237" s="34"/>
      <c r="I237" s="34"/>
      <c r="J237" s="34"/>
      <c r="AT237" s="97" t="e">
        <f t="shared" ca="1" si="174"/>
        <v>#N/A</v>
      </c>
      <c r="AU237" s="91" t="e">
        <f t="shared" ca="1" si="175"/>
        <v>#N/A</v>
      </c>
      <c r="AV237" s="97" t="e">
        <f t="shared" ca="1" si="176"/>
        <v>#N/A</v>
      </c>
      <c r="AW237" s="91" t="e">
        <f t="shared" ca="1" si="177"/>
        <v>#N/A</v>
      </c>
      <c r="AX237" s="97" t="e">
        <f t="shared" ca="1" si="178"/>
        <v>#N/A</v>
      </c>
      <c r="AY237" s="91" t="e">
        <f t="shared" ca="1" si="179"/>
        <v>#N/A</v>
      </c>
      <c r="BD237" s="166">
        <v>193</v>
      </c>
      <c r="BE237" s="30">
        <f t="shared" ca="1" si="196"/>
        <v>0.81720535898868374</v>
      </c>
      <c r="BF237" s="30">
        <f t="shared" ref="BF237:BF300" ca="1" si="201">$D$17/(3*$C$9^2/(3*$C$9+$C$14*COS(RADIANS(BD237))))</f>
        <v>1.0427285344020807</v>
      </c>
      <c r="BG237" s="30">
        <f t="shared" ca="1" si="168"/>
        <v>0.87363742071525674</v>
      </c>
      <c r="BH237" s="17" t="b">
        <f t="shared" ca="1" si="188"/>
        <v>0</v>
      </c>
      <c r="BI237" s="30" t="e">
        <f t="shared" ref="BI237:BI300" ca="1" si="202">IF(BH237,$C$14*SIN(RADIANS(BD237)),#N/A)</f>
        <v>#N/A</v>
      </c>
      <c r="BJ237" s="91" t="e">
        <f t="shared" ref="BJ237:BJ300" ca="1" si="203">IF(BH237,$C$14*COS(RADIANS(BD237)),#N/A)</f>
        <v>#N/A</v>
      </c>
      <c r="BK237" t="b">
        <f t="shared" ca="1" si="197"/>
        <v>1</v>
      </c>
      <c r="BL237" s="30">
        <f t="shared" ca="1" si="169"/>
        <v>-5.6237763585966247</v>
      </c>
      <c r="BM237" s="91">
        <f t="shared" ca="1" si="170"/>
        <v>-24.359251619630882</v>
      </c>
      <c r="BN237" s="17" t="b">
        <f t="shared" ca="1" si="198"/>
        <v>0</v>
      </c>
      <c r="BO237" t="b">
        <f t="shared" ca="1" si="191"/>
        <v>1</v>
      </c>
      <c r="BP237" t="b">
        <f t="shared" ca="1" si="199"/>
        <v>1</v>
      </c>
      <c r="BQ237" t="b">
        <f t="shared" ca="1" si="200"/>
        <v>1</v>
      </c>
      <c r="BR237" s="106" t="b">
        <f t="shared" si="189"/>
        <v>1</v>
      </c>
    </row>
    <row r="238" spans="1:70">
      <c r="A238" s="69" t="s">
        <v>145</v>
      </c>
      <c r="B238" s="70">
        <v>1</v>
      </c>
      <c r="C238" s="70">
        <f>-B208</f>
        <v>-9.9846299999999992</v>
      </c>
      <c r="D238" s="70">
        <f t="shared" si="192"/>
        <v>10.034582016053283</v>
      </c>
      <c r="E238" s="70">
        <f t="shared" si="193"/>
        <v>174.28067440405323</v>
      </c>
      <c r="F238" s="70">
        <f t="shared" ca="1" si="194"/>
        <v>-8.1469432273882187</v>
      </c>
      <c r="G238" s="71">
        <f t="shared" ca="1" si="195"/>
        <v>5.858340403784438</v>
      </c>
      <c r="H238" s="34"/>
      <c r="I238" s="34"/>
      <c r="J238" s="34"/>
      <c r="AT238" s="97" t="e">
        <f t="shared" ca="1" si="174"/>
        <v>#N/A</v>
      </c>
      <c r="AU238" s="91" t="e">
        <f t="shared" ca="1" si="175"/>
        <v>#N/A</v>
      </c>
      <c r="AV238" s="97" t="e">
        <f t="shared" ca="1" si="176"/>
        <v>#N/A</v>
      </c>
      <c r="AW238" s="91" t="e">
        <f t="shared" ca="1" si="177"/>
        <v>#N/A</v>
      </c>
      <c r="AX238" s="97" t="e">
        <f t="shared" ca="1" si="178"/>
        <v>#N/A</v>
      </c>
      <c r="AY238" s="91" t="e">
        <f t="shared" ca="1" si="179"/>
        <v>#N/A</v>
      </c>
      <c r="BD238" s="166">
        <v>194</v>
      </c>
      <c r="BE238" s="30">
        <f t="shared" ca="1" si="196"/>
        <v>0.82063686051334028</v>
      </c>
      <c r="BF238" s="30">
        <f t="shared" ca="1" si="201"/>
        <v>1.0506678917991572</v>
      </c>
      <c r="BG238" s="30">
        <f t="shared" ca="1" si="168"/>
        <v>0.8802893147506452</v>
      </c>
      <c r="BH238" s="17" t="b">
        <f t="shared" ca="1" si="188"/>
        <v>0</v>
      </c>
      <c r="BI238" s="30" t="e">
        <f t="shared" ca="1" si="202"/>
        <v>#N/A</v>
      </c>
      <c r="BJ238" s="91" t="e">
        <f t="shared" ca="1" si="203"/>
        <v>#N/A</v>
      </c>
      <c r="BK238" t="b">
        <f t="shared" ca="1" si="197"/>
        <v>1</v>
      </c>
      <c r="BL238" s="30">
        <f t="shared" ca="1" si="169"/>
        <v>-6.0480473899916873</v>
      </c>
      <c r="BM238" s="91">
        <f t="shared" ca="1" si="170"/>
        <v>-24.257393156899912</v>
      </c>
      <c r="BN238" s="17" t="b">
        <f t="shared" ca="1" si="198"/>
        <v>0</v>
      </c>
      <c r="BO238" t="b">
        <f t="shared" ca="1" si="191"/>
        <v>1</v>
      </c>
      <c r="BP238" t="b">
        <f t="shared" ca="1" si="199"/>
        <v>1</v>
      </c>
      <c r="BQ238" t="b">
        <f t="shared" ca="1" si="200"/>
        <v>1</v>
      </c>
      <c r="BR238" s="106" t="b">
        <f t="shared" si="189"/>
        <v>1</v>
      </c>
    </row>
    <row r="239" spans="1:70">
      <c r="A239" s="63"/>
      <c r="B239" s="63"/>
      <c r="C239" s="63"/>
      <c r="D239" s="63"/>
      <c r="E239" s="63"/>
      <c r="F239" s="63"/>
      <c r="G239" s="63"/>
      <c r="H239" s="34"/>
      <c r="I239" s="34"/>
      <c r="J239" s="34"/>
      <c r="AT239" s="97" t="e">
        <f t="shared" ref="AT239:AT270" ca="1" si="204">IF(OR(K75=181,K75=-1,K75=179.5),#N/A,I75*SIN(RADIANS(K75)))</f>
        <v>#N/A</v>
      </c>
      <c r="AU239" s="91" t="e">
        <f t="shared" ref="AU239:AU270" ca="1" si="205">IF(OR(K75=181,K75=-1,K75=179.5),#N/A,I75*COS(RADIANS(K75)))</f>
        <v>#N/A</v>
      </c>
      <c r="AV239" s="97" t="e">
        <f t="shared" ref="AV239:AV270" ca="1" si="206">IF(OR(M75=181,M75=-1,M75=179.5),#N/A,I75*SIN(RADIANS(M75)))</f>
        <v>#N/A</v>
      </c>
      <c r="AW239" s="91" t="e">
        <f t="shared" ref="AW239:AW270" ca="1" si="207">IF(OR(M75=181,M75=-1,M75=179.5),#N/A,I75*COS(RADIANS(M75)))</f>
        <v>#N/A</v>
      </c>
      <c r="AX239" s="97" t="e">
        <f t="shared" ca="1" si="178"/>
        <v>#N/A</v>
      </c>
      <c r="AY239" s="91" t="e">
        <f t="shared" ca="1" si="179"/>
        <v>#N/A</v>
      </c>
      <c r="BD239" s="166">
        <v>195</v>
      </c>
      <c r="BE239" s="30">
        <f t="shared" ca="1" si="196"/>
        <v>0.82434946546542787</v>
      </c>
      <c r="BF239" s="30">
        <f t="shared" ca="1" si="201"/>
        <v>1.0591831876458406</v>
      </c>
      <c r="BG239" s="30">
        <f t="shared" ca="1" si="168"/>
        <v>0.88742375181138</v>
      </c>
      <c r="BH239" s="17" t="b">
        <f t="shared" ca="1" si="188"/>
        <v>0</v>
      </c>
      <c r="BI239" s="30" t="e">
        <f t="shared" ca="1" si="202"/>
        <v>#N/A</v>
      </c>
      <c r="BJ239" s="91" t="e">
        <f t="shared" ca="1" si="203"/>
        <v>#N/A</v>
      </c>
      <c r="BK239" t="b">
        <f t="shared" ca="1" si="197"/>
        <v>1</v>
      </c>
      <c r="BL239" s="30">
        <f t="shared" ca="1" si="169"/>
        <v>-6.4704761275630203</v>
      </c>
      <c r="BM239" s="91">
        <f t="shared" ca="1" si="170"/>
        <v>-24.148145657226706</v>
      </c>
      <c r="BN239" s="17" t="b">
        <f t="shared" ca="1" si="198"/>
        <v>0</v>
      </c>
      <c r="BO239" t="b">
        <f t="shared" ca="1" si="191"/>
        <v>1</v>
      </c>
      <c r="BP239" t="b">
        <f t="shared" ca="1" si="199"/>
        <v>1</v>
      </c>
      <c r="BQ239" t="b">
        <f t="shared" ca="1" si="200"/>
        <v>1</v>
      </c>
      <c r="BR239" s="106" t="b">
        <f t="shared" si="189"/>
        <v>1</v>
      </c>
    </row>
    <row r="240" spans="1:70">
      <c r="A240" s="63" t="s">
        <v>148</v>
      </c>
      <c r="B240" s="63"/>
      <c r="C240" s="63"/>
      <c r="D240" s="63"/>
      <c r="E240" s="63"/>
      <c r="F240" s="63"/>
      <c r="G240" s="63"/>
      <c r="H240" s="34"/>
      <c r="I240" s="34"/>
      <c r="J240" s="34"/>
      <c r="AT240" s="97" t="e">
        <f t="shared" ca="1" si="204"/>
        <v>#N/A</v>
      </c>
      <c r="AU240" s="91" t="e">
        <f t="shared" ca="1" si="205"/>
        <v>#N/A</v>
      </c>
      <c r="AV240" s="97" t="e">
        <f t="shared" ca="1" si="206"/>
        <v>#N/A</v>
      </c>
      <c r="AW240" s="91" t="e">
        <f t="shared" ca="1" si="207"/>
        <v>#N/A</v>
      </c>
      <c r="AX240" s="97" t="e">
        <f t="shared" ca="1" si="178"/>
        <v>#N/A</v>
      </c>
      <c r="AY240" s="91" t="e">
        <f t="shared" ca="1" si="179"/>
        <v>#N/A</v>
      </c>
      <c r="BD240" s="166">
        <v>196</v>
      </c>
      <c r="BE240" s="30">
        <f t="shared" ca="1" si="196"/>
        <v>0.8283492850543569</v>
      </c>
      <c r="BF240" s="30">
        <f t="shared" ca="1" si="201"/>
        <v>1.0682718281005263</v>
      </c>
      <c r="BG240" s="30">
        <f t="shared" ca="1" si="168"/>
        <v>0.89503855867881932</v>
      </c>
      <c r="BH240" s="17" t="b">
        <f t="shared" ca="1" si="188"/>
        <v>0</v>
      </c>
      <c r="BI240" s="30" t="e">
        <f t="shared" ca="1" si="202"/>
        <v>#N/A</v>
      </c>
      <c r="BJ240" s="91" t="e">
        <f t="shared" ca="1" si="203"/>
        <v>#N/A</v>
      </c>
      <c r="BK240" t="b">
        <f t="shared" ca="1" si="197"/>
        <v>1</v>
      </c>
      <c r="BL240" s="30">
        <f t="shared" ca="1" si="169"/>
        <v>-6.8909338954249746</v>
      </c>
      <c r="BM240" s="91">
        <f t="shared" ca="1" si="170"/>
        <v>-24.031542398457972</v>
      </c>
      <c r="BN240" s="17" t="b">
        <f t="shared" ca="1" si="198"/>
        <v>0</v>
      </c>
      <c r="BO240" t="b">
        <f t="shared" ca="1" si="191"/>
        <v>1</v>
      </c>
      <c r="BP240" t="b">
        <f t="shared" ca="1" si="199"/>
        <v>1</v>
      </c>
      <c r="BQ240" t="b">
        <f t="shared" ca="1" si="200"/>
        <v>1</v>
      </c>
      <c r="BR240" s="106" t="b">
        <f t="shared" si="189"/>
        <v>1</v>
      </c>
    </row>
    <row r="241" spans="1:70">
      <c r="A241" s="72" t="s">
        <v>149</v>
      </c>
      <c r="B241" s="65">
        <v>28</v>
      </c>
      <c r="C241" s="65">
        <f>IF($E$207="Nautical",0,0)</f>
        <v>0</v>
      </c>
      <c r="D241" s="65">
        <v>14</v>
      </c>
      <c r="E241" s="65">
        <v>0</v>
      </c>
      <c r="F241" s="65">
        <f t="shared" ref="F241" si="208">D241/30*15</f>
        <v>7</v>
      </c>
      <c r="G241" s="66">
        <f t="shared" ref="G241" si="209">E241/30*15</f>
        <v>0</v>
      </c>
      <c r="H241" s="34"/>
      <c r="I241" s="34"/>
      <c r="J241" s="34"/>
      <c r="AT241" s="97" t="e">
        <f t="shared" ca="1" si="204"/>
        <v>#N/A</v>
      </c>
      <c r="AU241" s="91" t="e">
        <f t="shared" ca="1" si="205"/>
        <v>#N/A</v>
      </c>
      <c r="AV241" s="97" t="e">
        <f t="shared" ca="1" si="206"/>
        <v>#N/A</v>
      </c>
      <c r="AW241" s="91" t="e">
        <f t="shared" ca="1" si="207"/>
        <v>#N/A</v>
      </c>
      <c r="AX241" s="97" t="e">
        <f t="shared" ca="1" si="178"/>
        <v>#N/A</v>
      </c>
      <c r="AY241" s="91" t="e">
        <f t="shared" ca="1" si="179"/>
        <v>#N/A</v>
      </c>
      <c r="BD241" s="166">
        <v>197</v>
      </c>
      <c r="BE241" s="30">
        <f t="shared" ca="1" si="196"/>
        <v>0.8326429766406217</v>
      </c>
      <c r="BF241" s="30">
        <f t="shared" ca="1" si="201"/>
        <v>1.0779310446752888</v>
      </c>
      <c r="BG241" s="30">
        <f t="shared" ca="1" si="168"/>
        <v>0.90313141580902567</v>
      </c>
      <c r="BH241" s="17" t="b">
        <f t="shared" ca="1" si="188"/>
        <v>0</v>
      </c>
      <c r="BI241" s="30" t="e">
        <f t="shared" ca="1" si="202"/>
        <v>#N/A</v>
      </c>
      <c r="BJ241" s="91" t="e">
        <f t="shared" ca="1" si="203"/>
        <v>#N/A</v>
      </c>
      <c r="BK241" t="b">
        <f t="shared" ca="1" si="197"/>
        <v>1</v>
      </c>
      <c r="BL241" s="30">
        <f t="shared" ca="1" si="169"/>
        <v>-7.3092926180684188</v>
      </c>
      <c r="BM241" s="91">
        <f t="shared" ca="1" si="170"/>
        <v>-23.907618899075885</v>
      </c>
      <c r="BN241" s="17" t="b">
        <f t="shared" ca="1" si="198"/>
        <v>0</v>
      </c>
      <c r="BO241" t="b">
        <f t="shared" ca="1" si="191"/>
        <v>1</v>
      </c>
      <c r="BP241" t="b">
        <f t="shared" ca="1" si="199"/>
        <v>1</v>
      </c>
      <c r="BQ241" t="b">
        <f t="shared" ca="1" si="200"/>
        <v>1</v>
      </c>
      <c r="BR241" s="106" t="b">
        <f t="shared" si="189"/>
        <v>1</v>
      </c>
    </row>
    <row r="242" spans="1:70">
      <c r="A242" s="73" t="s">
        <v>150</v>
      </c>
      <c r="B242" s="63">
        <v>28.25</v>
      </c>
      <c r="C242" s="63">
        <f>IF($E$207="Nautical",30,330)</f>
        <v>30</v>
      </c>
      <c r="D242" s="63">
        <v>12.232608828455191</v>
      </c>
      <c r="E242" s="63">
        <v>-7.0625000000000062</v>
      </c>
      <c r="F242" s="63">
        <f t="shared" ref="F242:F252" si="210">D242/30*15</f>
        <v>6.1163044142275957</v>
      </c>
      <c r="G242" s="68">
        <f t="shared" ref="G242:G252" si="211">E242/30*15</f>
        <v>-3.5312500000000031</v>
      </c>
      <c r="H242" s="34"/>
      <c r="I242" s="34"/>
      <c r="AT242" s="97" t="e">
        <f t="shared" ca="1" si="204"/>
        <v>#N/A</v>
      </c>
      <c r="AU242" s="91" t="e">
        <f t="shared" ca="1" si="205"/>
        <v>#N/A</v>
      </c>
      <c r="AV242" s="97" t="e">
        <f t="shared" ca="1" si="206"/>
        <v>#N/A</v>
      </c>
      <c r="AW242" s="91" t="e">
        <f t="shared" ca="1" si="207"/>
        <v>#N/A</v>
      </c>
      <c r="AX242" s="97" t="e">
        <f t="shared" ca="1" si="178"/>
        <v>#N/A</v>
      </c>
      <c r="AY242" s="91" t="e">
        <f t="shared" ca="1" si="179"/>
        <v>#N/A</v>
      </c>
      <c r="BD242" s="166">
        <v>198</v>
      </c>
      <c r="BE242" s="30">
        <f t="shared" ca="1" si="196"/>
        <v>0.83723777182294323</v>
      </c>
      <c r="BF242" s="30">
        <f t="shared" ca="1" si="201"/>
        <v>1.088157895079187</v>
      </c>
      <c r="BG242" s="30">
        <f t="shared" ca="1" si="168"/>
        <v>0.91169985803931886</v>
      </c>
      <c r="BH242" s="17" t="b">
        <f t="shared" ca="1" si="188"/>
        <v>0</v>
      </c>
      <c r="BI242" s="30" t="e">
        <f t="shared" ca="1" si="202"/>
        <v>#N/A</v>
      </c>
      <c r="BJ242" s="91" t="e">
        <f t="shared" ca="1" si="203"/>
        <v>#N/A</v>
      </c>
      <c r="BK242" t="b">
        <f t="shared" ca="1" si="197"/>
        <v>1</v>
      </c>
      <c r="BL242" s="30">
        <f t="shared" ca="1" si="169"/>
        <v>-7.7254248593736818</v>
      </c>
      <c r="BM242" s="91">
        <f t="shared" ca="1" si="170"/>
        <v>-23.776412907378841</v>
      </c>
      <c r="BN242" s="17" t="b">
        <f t="shared" ca="1" si="198"/>
        <v>0</v>
      </c>
      <c r="BO242" t="b">
        <f t="shared" ca="1" si="191"/>
        <v>1</v>
      </c>
      <c r="BP242" t="b">
        <f t="shared" ca="1" si="199"/>
        <v>1</v>
      </c>
      <c r="BQ242" t="b">
        <f t="shared" ca="1" si="200"/>
        <v>1</v>
      </c>
      <c r="BR242" s="106" t="b">
        <f t="shared" si="189"/>
        <v>1</v>
      </c>
    </row>
    <row r="243" spans="1:70">
      <c r="A243" s="73" t="s">
        <v>151</v>
      </c>
      <c r="B243" s="63">
        <v>28.5</v>
      </c>
      <c r="C243" s="63">
        <f>IF($E$207="Nautical",60,300)</f>
        <v>60</v>
      </c>
      <c r="D243" s="63">
        <v>7.1250000000000018</v>
      </c>
      <c r="E243" s="63">
        <v>-12.340862003928249</v>
      </c>
      <c r="F243" s="63">
        <f t="shared" si="210"/>
        <v>3.5625000000000009</v>
      </c>
      <c r="G243" s="68">
        <f t="shared" si="211"/>
        <v>-6.1704310019641246</v>
      </c>
      <c r="H243" s="34"/>
      <c r="I243" s="34"/>
      <c r="AT243" s="97" t="e">
        <f t="shared" ca="1" si="204"/>
        <v>#N/A</v>
      </c>
      <c r="AU243" s="91" t="e">
        <f t="shared" ca="1" si="205"/>
        <v>#N/A</v>
      </c>
      <c r="AV243" s="97" t="e">
        <f t="shared" ca="1" si="206"/>
        <v>#N/A</v>
      </c>
      <c r="AW243" s="91" t="e">
        <f t="shared" ca="1" si="207"/>
        <v>#N/A</v>
      </c>
      <c r="AX243" s="97" t="e">
        <f t="shared" ca="1" si="178"/>
        <v>#N/A</v>
      </c>
      <c r="AY243" s="91" t="e">
        <f t="shared" ca="1" si="179"/>
        <v>#N/A</v>
      </c>
      <c r="BD243" s="166">
        <v>199</v>
      </c>
      <c r="BE243" s="30">
        <f t="shared" ca="1" si="196"/>
        <v>0.84214150745365901</v>
      </c>
      <c r="BF243" s="30">
        <f t="shared" ca="1" si="201"/>
        <v>1.09894926411452</v>
      </c>
      <c r="BG243" s="30">
        <f t="shared" ca="1" si="168"/>
        <v>0.92074127533919248</v>
      </c>
      <c r="BH243" s="17" t="b">
        <f t="shared" ca="1" si="188"/>
        <v>0</v>
      </c>
      <c r="BI243" s="30" t="e">
        <f t="shared" ca="1" si="202"/>
        <v>#N/A</v>
      </c>
      <c r="BJ243" s="91" t="e">
        <f t="shared" ca="1" si="203"/>
        <v>#N/A</v>
      </c>
      <c r="BK243" t="b">
        <f t="shared" ca="1" si="197"/>
        <v>1</v>
      </c>
      <c r="BL243" s="30">
        <f t="shared" ca="1" si="169"/>
        <v>-8.1392038614289195</v>
      </c>
      <c r="BM243" s="91">
        <f t="shared" ca="1" si="170"/>
        <v>-23.637964389982919</v>
      </c>
      <c r="BN243" s="17" t="b">
        <f t="shared" ca="1" si="198"/>
        <v>0</v>
      </c>
      <c r="BO243" t="b">
        <f t="shared" ca="1" si="191"/>
        <v>1</v>
      </c>
      <c r="BP243" t="b">
        <f t="shared" ca="1" si="199"/>
        <v>1</v>
      </c>
      <c r="BQ243" t="b">
        <f t="shared" ca="1" si="200"/>
        <v>1</v>
      </c>
      <c r="BR243" s="106" t="b">
        <f t="shared" si="189"/>
        <v>1</v>
      </c>
    </row>
    <row r="244" spans="1:70">
      <c r="A244" s="73" t="s">
        <v>152</v>
      </c>
      <c r="B244" s="63">
        <v>29</v>
      </c>
      <c r="C244" s="63">
        <f>IF($E$207="Nautical",90,270)</f>
        <v>90</v>
      </c>
      <c r="D244" s="63">
        <v>-2.6646978894262485E-15</v>
      </c>
      <c r="E244" s="63">
        <v>-14.5</v>
      </c>
      <c r="F244" s="63">
        <f t="shared" si="210"/>
        <v>-1.3323489447131243E-15</v>
      </c>
      <c r="G244" s="68">
        <f t="shared" si="211"/>
        <v>-7.25</v>
      </c>
      <c r="H244" s="34"/>
      <c r="I244" s="34"/>
      <c r="AT244" s="97" t="e">
        <f t="shared" ca="1" si="204"/>
        <v>#N/A</v>
      </c>
      <c r="AU244" s="91" t="e">
        <f t="shared" ca="1" si="205"/>
        <v>#N/A</v>
      </c>
      <c r="AV244" s="97" t="e">
        <f t="shared" ca="1" si="206"/>
        <v>#N/A</v>
      </c>
      <c r="AW244" s="91" t="e">
        <f t="shared" ca="1" si="207"/>
        <v>#N/A</v>
      </c>
      <c r="AX244" s="97" t="e">
        <f t="shared" ca="1" si="178"/>
        <v>#N/A</v>
      </c>
      <c r="AY244" s="91" t="e">
        <f t="shared" ca="1" si="179"/>
        <v>#N/A</v>
      </c>
      <c r="BD244" s="166">
        <v>200</v>
      </c>
      <c r="BE244" s="30">
        <f t="shared" ca="1" si="196"/>
        <v>0.8473626598394437</v>
      </c>
      <c r="BF244" s="30">
        <f t="shared" ca="1" si="201"/>
        <v>1.1103018646257399</v>
      </c>
      <c r="BG244" s="30">
        <f t="shared" ref="BG244:BG307" ca="1" si="212">$E$17/(3*$C$9^2/(3*$C$9+$C$14*COS(RADIANS(BD244))))</f>
        <v>0.93025291360534967</v>
      </c>
      <c r="BH244" s="17" t="b">
        <f t="shared" ca="1" si="188"/>
        <v>0</v>
      </c>
      <c r="BI244" s="30" t="e">
        <f t="shared" ca="1" si="202"/>
        <v>#N/A</v>
      </c>
      <c r="BJ244" s="91" t="e">
        <f t="shared" ca="1" si="203"/>
        <v>#N/A</v>
      </c>
      <c r="BK244" t="b">
        <f t="shared" ca="1" si="197"/>
        <v>1</v>
      </c>
      <c r="BL244" s="30">
        <f t="shared" ref="BL244:BL307" ca="1" si="213">IF(BK244,$C$14*SIN(RADIANS(BD244)),#N/A)</f>
        <v>-8.5505035831417171</v>
      </c>
      <c r="BM244" s="91">
        <f t="shared" ref="BM244:BM307" ca="1" si="214">IF(BK244,$C$14*COS(RADIANS(BD244)),#N/A)</f>
        <v>-23.492315519647711</v>
      </c>
      <c r="BN244" s="17" t="b">
        <f t="shared" ca="1" si="198"/>
        <v>0</v>
      </c>
      <c r="BO244" t="b">
        <f t="shared" ca="1" si="191"/>
        <v>1</v>
      </c>
      <c r="BP244" t="b">
        <f t="shared" ca="1" si="199"/>
        <v>1</v>
      </c>
      <c r="BQ244" t="b">
        <f t="shared" ca="1" si="200"/>
        <v>1</v>
      </c>
      <c r="BR244" s="106" t="b">
        <f t="shared" si="189"/>
        <v>1</v>
      </c>
    </row>
    <row r="245" spans="1:70">
      <c r="A245" s="73" t="s">
        <v>153</v>
      </c>
      <c r="B245" s="63">
        <v>28.5</v>
      </c>
      <c r="C245" s="63">
        <f>IF($E$207="Nautical",120,240)</f>
        <v>120</v>
      </c>
      <c r="D245" s="63">
        <v>-7.1250000000000062</v>
      </c>
      <c r="E245" s="63">
        <v>-12.340862003928248</v>
      </c>
      <c r="F245" s="63">
        <f t="shared" si="210"/>
        <v>-3.5625000000000031</v>
      </c>
      <c r="G245" s="68">
        <f t="shared" si="211"/>
        <v>-6.1704310019641238</v>
      </c>
      <c r="H245" s="34"/>
      <c r="I245" s="34"/>
      <c r="AT245" s="97" t="e">
        <f t="shared" ca="1" si="204"/>
        <v>#N/A</v>
      </c>
      <c r="AU245" s="91" t="e">
        <f t="shared" ca="1" si="205"/>
        <v>#N/A</v>
      </c>
      <c r="AV245" s="97" t="e">
        <f t="shared" ca="1" si="206"/>
        <v>#N/A</v>
      </c>
      <c r="AW245" s="91" t="e">
        <f t="shared" ca="1" si="207"/>
        <v>#N/A</v>
      </c>
      <c r="AX245" s="97" t="e">
        <f t="shared" ca="1" si="178"/>
        <v>#N/A</v>
      </c>
      <c r="AY245" s="91" t="e">
        <f t="shared" ca="1" si="179"/>
        <v>#N/A</v>
      </c>
      <c r="BD245" s="166">
        <v>201</v>
      </c>
      <c r="BE245" s="30">
        <f t="shared" ca="1" si="196"/>
        <v>0.852910382416883</v>
      </c>
      <c r="BF245" s="30">
        <f t="shared" ca="1" si="201"/>
        <v>1.1222122385007569</v>
      </c>
      <c r="BG245" s="30">
        <f t="shared" ca="1" si="212"/>
        <v>0.94023187550063414</v>
      </c>
      <c r="BH245" s="17" t="b">
        <f t="shared" ca="1" si="188"/>
        <v>0</v>
      </c>
      <c r="BI245" s="30" t="e">
        <f t="shared" ca="1" si="202"/>
        <v>#N/A</v>
      </c>
      <c r="BJ245" s="91" t="e">
        <f t="shared" ca="1" si="203"/>
        <v>#N/A</v>
      </c>
      <c r="BK245" t="b">
        <f t="shared" ca="1" si="197"/>
        <v>1</v>
      </c>
      <c r="BL245" s="30">
        <f t="shared" ca="1" si="213"/>
        <v>-8.9591987386325105</v>
      </c>
      <c r="BM245" s="91">
        <f t="shared" ca="1" si="214"/>
        <v>-23.339510662430044</v>
      </c>
      <c r="BN245" s="17" t="b">
        <f t="shared" ca="1" si="198"/>
        <v>0</v>
      </c>
      <c r="BO245" t="b">
        <f t="shared" ca="1" si="191"/>
        <v>1</v>
      </c>
      <c r="BP245" t="b">
        <f t="shared" ca="1" si="199"/>
        <v>1</v>
      </c>
      <c r="BQ245" t="b">
        <f t="shared" ca="1" si="200"/>
        <v>1</v>
      </c>
      <c r="BR245" s="106" t="b">
        <f t="shared" si="189"/>
        <v>1</v>
      </c>
    </row>
    <row r="246" spans="1:70">
      <c r="A246" s="73" t="s">
        <v>154</v>
      </c>
      <c r="B246" s="63">
        <v>28</v>
      </c>
      <c r="C246" s="63">
        <f>IF($E$207="Nautical",150,210)</f>
        <v>150</v>
      </c>
      <c r="D246" s="63">
        <v>-12.124355652982141</v>
      </c>
      <c r="E246" s="63">
        <v>-7.0000000000000018</v>
      </c>
      <c r="F246" s="63">
        <f t="shared" si="210"/>
        <v>-6.0621778264910704</v>
      </c>
      <c r="G246" s="68">
        <f t="shared" si="211"/>
        <v>-3.5000000000000009</v>
      </c>
      <c r="H246" s="34"/>
      <c r="I246" s="34"/>
      <c r="AT246" s="97" t="e">
        <f t="shared" ca="1" si="204"/>
        <v>#N/A</v>
      </c>
      <c r="AU246" s="91" t="e">
        <f t="shared" ca="1" si="205"/>
        <v>#N/A</v>
      </c>
      <c r="AV246" s="97" t="e">
        <f t="shared" ca="1" si="206"/>
        <v>#N/A</v>
      </c>
      <c r="AW246" s="91" t="e">
        <f t="shared" ca="1" si="207"/>
        <v>#N/A</v>
      </c>
      <c r="AX246" s="97" t="e">
        <f t="shared" ca="1" si="178"/>
        <v>#N/A</v>
      </c>
      <c r="AY246" s="91" t="e">
        <f t="shared" ca="1" si="179"/>
        <v>#N/A</v>
      </c>
      <c r="BD246" s="166">
        <v>202</v>
      </c>
      <c r="BE246" s="30">
        <f t="shared" ca="1" si="196"/>
        <v>0.85879454722891579</v>
      </c>
      <c r="BF246" s="30">
        <f t="shared" ca="1" si="201"/>
        <v>1.1346767577243093</v>
      </c>
      <c r="BG246" s="30">
        <f t="shared" ca="1" si="212"/>
        <v>0.95067512133658361</v>
      </c>
      <c r="BH246" s="17" t="b">
        <f t="shared" ca="1" si="188"/>
        <v>0</v>
      </c>
      <c r="BI246" s="30" t="e">
        <f t="shared" ca="1" si="202"/>
        <v>#N/A</v>
      </c>
      <c r="BJ246" s="91" t="e">
        <f t="shared" ca="1" si="203"/>
        <v>#N/A</v>
      </c>
      <c r="BK246" t="b">
        <f t="shared" ca="1" si="197"/>
        <v>1</v>
      </c>
      <c r="BL246" s="30">
        <f t="shared" ca="1" si="213"/>
        <v>-9.3651648353978008</v>
      </c>
      <c r="BM246" s="91">
        <f t="shared" ca="1" si="214"/>
        <v>-23.179596364169686</v>
      </c>
      <c r="BN246" s="17" t="b">
        <f t="shared" ca="1" si="198"/>
        <v>0</v>
      </c>
      <c r="BO246" t="b">
        <f t="shared" ca="1" si="191"/>
        <v>1</v>
      </c>
      <c r="BP246" t="b">
        <f t="shared" ca="1" si="199"/>
        <v>1</v>
      </c>
      <c r="BQ246" t="b">
        <f t="shared" ca="1" si="200"/>
        <v>1</v>
      </c>
      <c r="BR246" s="106" t="b">
        <f t="shared" si="189"/>
        <v>1</v>
      </c>
    </row>
    <row r="247" spans="1:70">
      <c r="A247" s="73" t="s">
        <v>155</v>
      </c>
      <c r="B247" s="63">
        <v>28</v>
      </c>
      <c r="C247" s="63">
        <f>IF($E$207="Nautical",180,180)</f>
        <v>180</v>
      </c>
      <c r="D247" s="63">
        <v>-14</v>
      </c>
      <c r="E247" s="63">
        <v>1.7152078368720682E-15</v>
      </c>
      <c r="F247" s="63">
        <f t="shared" si="210"/>
        <v>-7</v>
      </c>
      <c r="G247" s="68">
        <f t="shared" si="211"/>
        <v>8.5760391843603411E-16</v>
      </c>
      <c r="H247" s="34"/>
      <c r="I247" s="34"/>
      <c r="AT247" s="97" t="e">
        <f t="shared" ca="1" si="204"/>
        <v>#N/A</v>
      </c>
      <c r="AU247" s="91" t="e">
        <f t="shared" ca="1" si="205"/>
        <v>#N/A</v>
      </c>
      <c r="AV247" s="97" t="e">
        <f t="shared" ca="1" si="206"/>
        <v>#N/A</v>
      </c>
      <c r="AW247" s="91" t="e">
        <f t="shared" ca="1" si="207"/>
        <v>#N/A</v>
      </c>
      <c r="AX247" s="97" t="e">
        <f t="shared" ca="1" si="178"/>
        <v>#N/A</v>
      </c>
      <c r="AY247" s="91" t="e">
        <f t="shared" ca="1" si="179"/>
        <v>#N/A</v>
      </c>
      <c r="BD247" s="166">
        <v>203</v>
      </c>
      <c r="BE247" s="30">
        <f t="shared" ca="1" si="196"/>
        <v>0.86502579056937634</v>
      </c>
      <c r="BF247" s="30">
        <f t="shared" ca="1" si="201"/>
        <v>1.1476916254830958</v>
      </c>
      <c r="BG247" s="30">
        <f t="shared" ca="1" si="212"/>
        <v>0.96157946999935051</v>
      </c>
      <c r="BH247" s="17" t="b">
        <f t="shared" ca="1" si="188"/>
        <v>0</v>
      </c>
      <c r="BI247" s="30" t="e">
        <f t="shared" ca="1" si="202"/>
        <v>#N/A</v>
      </c>
      <c r="BJ247" s="91" t="e">
        <f t="shared" ca="1" si="203"/>
        <v>#N/A</v>
      </c>
      <c r="BK247" t="b">
        <f t="shared" ca="1" si="197"/>
        <v>1</v>
      </c>
      <c r="BL247" s="30">
        <f t="shared" ca="1" si="213"/>
        <v>-9.7682782122318379</v>
      </c>
      <c r="BM247" s="91">
        <f t="shared" ca="1" si="214"/>
        <v>-23.01262133631101</v>
      </c>
      <c r="BN247" s="17" t="b">
        <f t="shared" ca="1" si="198"/>
        <v>0</v>
      </c>
      <c r="BO247" t="b">
        <f t="shared" ca="1" si="191"/>
        <v>1</v>
      </c>
      <c r="BP247" t="b">
        <f t="shared" ca="1" si="199"/>
        <v>1</v>
      </c>
      <c r="BQ247" t="b">
        <f t="shared" ca="1" si="200"/>
        <v>1</v>
      </c>
      <c r="BR247" s="106" t="b">
        <f t="shared" si="189"/>
        <v>1</v>
      </c>
    </row>
    <row r="248" spans="1:70">
      <c r="A248" s="73" t="s">
        <v>156</v>
      </c>
      <c r="B248" s="63">
        <v>28</v>
      </c>
      <c r="C248" s="63">
        <f>IF($E$207="Nautical",210,150)</f>
        <v>210</v>
      </c>
      <c r="D248" s="63">
        <v>-12.124355652982143</v>
      </c>
      <c r="E248" s="63">
        <v>6.9999999999999991</v>
      </c>
      <c r="F248" s="63">
        <f t="shared" si="210"/>
        <v>-6.0621778264910713</v>
      </c>
      <c r="G248" s="68">
        <f t="shared" si="211"/>
        <v>3.4999999999999996</v>
      </c>
      <c r="H248" s="34"/>
      <c r="I248" s="34"/>
      <c r="AT248" s="97" t="e">
        <f t="shared" ca="1" si="204"/>
        <v>#N/A</v>
      </c>
      <c r="AU248" s="91" t="e">
        <f t="shared" ca="1" si="205"/>
        <v>#N/A</v>
      </c>
      <c r="AV248" s="97" t="e">
        <f t="shared" ca="1" si="206"/>
        <v>#N/A</v>
      </c>
      <c r="AW248" s="91" t="e">
        <f t="shared" ca="1" si="207"/>
        <v>#N/A</v>
      </c>
      <c r="AX248" s="97" t="e">
        <f t="shared" ca="1" si="178"/>
        <v>#N/A</v>
      </c>
      <c r="AY248" s="91" t="e">
        <f t="shared" ca="1" si="179"/>
        <v>#N/A</v>
      </c>
      <c r="BD248" s="166">
        <v>204</v>
      </c>
      <c r="BE248" s="30">
        <f t="shared" ca="1" si="196"/>
        <v>0.87161556320951006</v>
      </c>
      <c r="BF248" s="30">
        <f t="shared" ca="1" si="201"/>
        <v>1.1612528773223194</v>
      </c>
      <c r="BG248" s="30">
        <f t="shared" ca="1" si="212"/>
        <v>0.97294159991870011</v>
      </c>
      <c r="BH248" s="17" t="b">
        <f t="shared" ca="1" si="188"/>
        <v>0</v>
      </c>
      <c r="BI248" s="30" t="e">
        <f t="shared" ca="1" si="202"/>
        <v>#N/A</v>
      </c>
      <c r="BJ248" s="91" t="e">
        <f t="shared" ca="1" si="203"/>
        <v>#N/A</v>
      </c>
      <c r="BK248" t="b">
        <f t="shared" ca="1" si="197"/>
        <v>1</v>
      </c>
      <c r="BL248" s="30">
        <f t="shared" ca="1" si="213"/>
        <v>-10.168416076895005</v>
      </c>
      <c r="BM248" s="91">
        <f t="shared" ca="1" si="214"/>
        <v>-22.83863644106502</v>
      </c>
      <c r="BN248" s="17" t="b">
        <f t="shared" ca="1" si="198"/>
        <v>0</v>
      </c>
      <c r="BO248" t="b">
        <f t="shared" ca="1" si="191"/>
        <v>1</v>
      </c>
      <c r="BP248" t="b">
        <f t="shared" ca="1" si="199"/>
        <v>1</v>
      </c>
      <c r="BQ248" t="b">
        <f t="shared" ca="1" si="200"/>
        <v>1</v>
      </c>
      <c r="BR248" s="106" t="b">
        <f t="shared" si="189"/>
        <v>1</v>
      </c>
    </row>
    <row r="249" spans="1:70">
      <c r="A249" s="73" t="s">
        <v>157</v>
      </c>
      <c r="B249" s="63">
        <v>28.25</v>
      </c>
      <c r="C249" s="63">
        <f>IF($E$207="Nautical",240,120)</f>
        <v>240</v>
      </c>
      <c r="D249" s="63">
        <v>-7.0624999999999964</v>
      </c>
      <c r="E249" s="63">
        <v>12.232608828455197</v>
      </c>
      <c r="F249" s="63">
        <f t="shared" si="210"/>
        <v>-3.5312499999999982</v>
      </c>
      <c r="G249" s="68">
        <f t="shared" si="211"/>
        <v>6.1163044142275984</v>
      </c>
      <c r="H249" s="34"/>
      <c r="I249" s="34"/>
      <c r="AT249" s="97" t="e">
        <f t="shared" ca="1" si="204"/>
        <v>#N/A</v>
      </c>
      <c r="AU249" s="91" t="e">
        <f t="shared" ca="1" si="205"/>
        <v>#N/A</v>
      </c>
      <c r="AV249" s="97" t="e">
        <f t="shared" ca="1" si="206"/>
        <v>#N/A</v>
      </c>
      <c r="AW249" s="91" t="e">
        <f t="shared" ca="1" si="207"/>
        <v>#N/A</v>
      </c>
      <c r="AX249" s="97" t="e">
        <f t="shared" ca="1" si="178"/>
        <v>#N/A</v>
      </c>
      <c r="AY249" s="91" t="e">
        <f t="shared" ca="1" si="179"/>
        <v>#N/A</v>
      </c>
      <c r="BD249" s="166">
        <v>205</v>
      </c>
      <c r="BE249" s="30">
        <f t="shared" ca="1" si="196"/>
        <v>0.87857618567327322</v>
      </c>
      <c r="BF249" s="30">
        <f t="shared" ca="1" si="201"/>
        <v>1.1753563823532982</v>
      </c>
      <c r="BG249" s="30">
        <f t="shared" ca="1" si="212"/>
        <v>0.98475805007979034</v>
      </c>
      <c r="BH249" s="17" t="b">
        <f t="shared" ca="1" si="188"/>
        <v>0</v>
      </c>
      <c r="BI249" s="30" t="e">
        <f t="shared" ca="1" si="202"/>
        <v>#N/A</v>
      </c>
      <c r="BJ249" s="91" t="e">
        <f t="shared" ca="1" si="203"/>
        <v>#N/A</v>
      </c>
      <c r="BK249" t="b">
        <f t="shared" ca="1" si="197"/>
        <v>1</v>
      </c>
      <c r="BL249" s="30">
        <f t="shared" ca="1" si="213"/>
        <v>-10.565456543517481</v>
      </c>
      <c r="BM249" s="91">
        <f t="shared" ca="1" si="214"/>
        <v>-22.65769467591625</v>
      </c>
      <c r="BN249" s="17" t="b">
        <f t="shared" ca="1" si="198"/>
        <v>0</v>
      </c>
      <c r="BO249" t="b">
        <f t="shared" ca="1" si="191"/>
        <v>1</v>
      </c>
      <c r="BP249" t="b">
        <f t="shared" ca="1" si="199"/>
        <v>1</v>
      </c>
      <c r="BQ249" t="b">
        <f t="shared" ca="1" si="200"/>
        <v>1</v>
      </c>
      <c r="BR249" s="106" t="b">
        <f t="shared" si="189"/>
        <v>1</v>
      </c>
    </row>
    <row r="250" spans="1:70">
      <c r="A250" s="73" t="s">
        <v>158</v>
      </c>
      <c r="B250" s="63">
        <v>29</v>
      </c>
      <c r="C250" s="63">
        <f>IF($E$207="Nautical",270,90)</f>
        <v>270</v>
      </c>
      <c r="D250" s="63">
        <v>8.8823262980874951E-16</v>
      </c>
      <c r="E250" s="63">
        <v>14.5</v>
      </c>
      <c r="F250" s="63">
        <f t="shared" si="210"/>
        <v>4.4411631490437475E-16</v>
      </c>
      <c r="G250" s="68">
        <f t="shared" si="211"/>
        <v>7.25</v>
      </c>
      <c r="H250" s="34"/>
      <c r="I250" s="34"/>
      <c r="AT250" s="97" t="e">
        <f t="shared" ca="1" si="204"/>
        <v>#N/A</v>
      </c>
      <c r="AU250" s="91" t="e">
        <f t="shared" ca="1" si="205"/>
        <v>#N/A</v>
      </c>
      <c r="AV250" s="97" t="e">
        <f t="shared" ca="1" si="206"/>
        <v>#N/A</v>
      </c>
      <c r="AW250" s="91" t="e">
        <f t="shared" ca="1" si="207"/>
        <v>#N/A</v>
      </c>
      <c r="AX250" s="97" t="e">
        <f t="shared" ca="1" si="178"/>
        <v>#N/A</v>
      </c>
      <c r="AY250" s="91" t="e">
        <f t="shared" ca="1" si="179"/>
        <v>#N/A</v>
      </c>
      <c r="BD250" s="166">
        <v>206</v>
      </c>
      <c r="BE250" s="30">
        <f t="shared" ca="1" si="196"/>
        <v>0.88592090908845078</v>
      </c>
      <c r="BF250" s="30">
        <f t="shared" ca="1" si="201"/>
        <v>1.1899978445117767</v>
      </c>
      <c r="BG250" s="30">
        <f t="shared" ca="1" si="212"/>
        <v>0.99702522107743463</v>
      </c>
      <c r="BH250" s="17" t="b">
        <f t="shared" ca="1" si="188"/>
        <v>0</v>
      </c>
      <c r="BI250" s="30" t="e">
        <f t="shared" ca="1" si="202"/>
        <v>#N/A</v>
      </c>
      <c r="BJ250" s="91" t="e">
        <f t="shared" ca="1" si="203"/>
        <v>#N/A</v>
      </c>
      <c r="BK250" t="b">
        <f t="shared" ca="1" si="197"/>
        <v>1</v>
      </c>
      <c r="BL250" s="30">
        <f t="shared" ca="1" si="213"/>
        <v>-10.959278669726936</v>
      </c>
      <c r="BM250" s="91">
        <f t="shared" ca="1" si="214"/>
        <v>-22.469851157479173</v>
      </c>
      <c r="BN250" s="17" t="b">
        <f t="shared" ca="1" si="198"/>
        <v>0</v>
      </c>
      <c r="BO250" t="b">
        <f t="shared" ca="1" si="191"/>
        <v>1</v>
      </c>
      <c r="BP250" t="b">
        <f t="shared" ca="1" si="199"/>
        <v>1</v>
      </c>
      <c r="BQ250" t="b">
        <f t="shared" ca="1" si="200"/>
        <v>1</v>
      </c>
      <c r="BR250" s="106" t="b">
        <f t="shared" si="189"/>
        <v>1</v>
      </c>
    </row>
    <row r="251" spans="1:70">
      <c r="A251" s="73" t="s">
        <v>159</v>
      </c>
      <c r="B251" s="63">
        <v>28.75</v>
      </c>
      <c r="C251" s="63">
        <f>IF($E$207="Nautical",300,60)</f>
        <v>300</v>
      </c>
      <c r="D251" s="63">
        <v>7.1875000000000018</v>
      </c>
      <c r="E251" s="63">
        <v>12.449115179401305</v>
      </c>
      <c r="F251" s="63">
        <f t="shared" si="210"/>
        <v>3.5937500000000009</v>
      </c>
      <c r="G251" s="68">
        <f t="shared" si="211"/>
        <v>6.2245575897006526</v>
      </c>
      <c r="H251" s="34"/>
      <c r="I251" s="34"/>
      <c r="AT251" s="97" t="e">
        <f t="shared" ca="1" si="204"/>
        <v>#N/A</v>
      </c>
      <c r="AU251" s="91" t="e">
        <f t="shared" ca="1" si="205"/>
        <v>#N/A</v>
      </c>
      <c r="AV251" s="97" t="e">
        <f t="shared" ca="1" si="206"/>
        <v>#N/A</v>
      </c>
      <c r="AW251" s="91" t="e">
        <f t="shared" ca="1" si="207"/>
        <v>#N/A</v>
      </c>
      <c r="AX251" s="97" t="e">
        <f t="shared" ca="1" si="178"/>
        <v>#N/A</v>
      </c>
      <c r="AY251" s="91" t="e">
        <f t="shared" ca="1" si="179"/>
        <v>#N/A</v>
      </c>
      <c r="BD251" s="166">
        <v>207</v>
      </c>
      <c r="BE251" s="30">
        <f t="shared" ca="1" si="196"/>
        <v>0.89366398220930132</v>
      </c>
      <c r="BF251" s="30">
        <f t="shared" ca="1" si="201"/>
        <v>1.2051728038665461</v>
      </c>
      <c r="BG251" s="30">
        <f t="shared" ca="1" si="212"/>
        <v>1.0097393762125115</v>
      </c>
      <c r="BH251" s="17" t="b">
        <f t="shared" ca="1" si="188"/>
        <v>0</v>
      </c>
      <c r="BI251" s="30" t="e">
        <f t="shared" ca="1" si="202"/>
        <v>#N/A</v>
      </c>
      <c r="BJ251" s="91" t="e">
        <f t="shared" ca="1" si="203"/>
        <v>#N/A</v>
      </c>
      <c r="BK251" t="b">
        <f t="shared" ca="1" si="197"/>
        <v>1</v>
      </c>
      <c r="BL251" s="30">
        <f t="shared" ca="1" si="213"/>
        <v>-11.349762493488667</v>
      </c>
      <c r="BM251" s="91">
        <f t="shared" ca="1" si="214"/>
        <v>-22.275163104709197</v>
      </c>
      <c r="BN251" s="17" t="b">
        <f t="shared" ca="1" si="198"/>
        <v>0</v>
      </c>
      <c r="BO251" t="b">
        <f t="shared" ca="1" si="191"/>
        <v>1</v>
      </c>
      <c r="BP251" t="b">
        <f t="shared" ca="1" si="199"/>
        <v>1</v>
      </c>
      <c r="BQ251" t="b">
        <f t="shared" ca="1" si="200"/>
        <v>1</v>
      </c>
      <c r="BR251" s="106" t="b">
        <f t="shared" si="189"/>
        <v>1</v>
      </c>
    </row>
    <row r="252" spans="1:70">
      <c r="A252" s="74" t="s">
        <v>160</v>
      </c>
      <c r="B252" s="70">
        <v>28.5</v>
      </c>
      <c r="C252" s="70">
        <f>IF($E$207="Nautical",330,30)</f>
        <v>330</v>
      </c>
      <c r="D252" s="70">
        <v>12.340862003928251</v>
      </c>
      <c r="E252" s="70">
        <v>7.1249999999999991</v>
      </c>
      <c r="F252" s="70">
        <f t="shared" si="210"/>
        <v>6.1704310019641255</v>
      </c>
      <c r="G252" s="71">
        <f t="shared" si="211"/>
        <v>3.5624999999999996</v>
      </c>
      <c r="H252" s="34"/>
      <c r="I252" s="34"/>
      <c r="AT252" s="97" t="e">
        <f t="shared" ca="1" si="204"/>
        <v>#N/A</v>
      </c>
      <c r="AU252" s="91" t="e">
        <f t="shared" ca="1" si="205"/>
        <v>#N/A</v>
      </c>
      <c r="AV252" s="97" t="e">
        <f t="shared" ca="1" si="206"/>
        <v>#N/A</v>
      </c>
      <c r="AW252" s="91" t="e">
        <f t="shared" ca="1" si="207"/>
        <v>#N/A</v>
      </c>
      <c r="AX252" s="97" t="e">
        <f t="shared" ca="1" si="178"/>
        <v>#N/A</v>
      </c>
      <c r="AY252" s="91" t="e">
        <f t="shared" ca="1" si="179"/>
        <v>#N/A</v>
      </c>
      <c r="BD252" s="166">
        <v>208</v>
      </c>
      <c r="BE252" s="30">
        <f t="shared" ca="1" si="196"/>
        <v>0.90182072528495794</v>
      </c>
      <c r="BF252" s="30">
        <f t="shared" ca="1" si="201"/>
        <v>1.2208766379779843</v>
      </c>
      <c r="BG252" s="30">
        <f t="shared" ca="1" si="212"/>
        <v>1.0228966426302031</v>
      </c>
      <c r="BH252" s="17" t="b">
        <f t="shared" ca="1" si="188"/>
        <v>0</v>
      </c>
      <c r="BI252" s="30" t="e">
        <f t="shared" ca="1" si="202"/>
        <v>#N/A</v>
      </c>
      <c r="BJ252" s="91" t="e">
        <f t="shared" ca="1" si="203"/>
        <v>#N/A</v>
      </c>
      <c r="BK252" t="b">
        <f t="shared" ca="1" si="197"/>
        <v>1</v>
      </c>
      <c r="BL252" s="30">
        <f t="shared" ca="1" si="213"/>
        <v>-11.736789069647271</v>
      </c>
      <c r="BM252" s="91">
        <f t="shared" ca="1" si="214"/>
        <v>-22.07368982147317</v>
      </c>
      <c r="BN252" s="17" t="b">
        <f t="shared" ca="1" si="198"/>
        <v>0</v>
      </c>
      <c r="BO252" t="b">
        <f t="shared" ca="1" si="191"/>
        <v>1</v>
      </c>
      <c r="BP252" t="b">
        <f t="shared" ca="1" si="199"/>
        <v>1</v>
      </c>
      <c r="BQ252" t="b">
        <f t="shared" ca="1" si="200"/>
        <v>1</v>
      </c>
      <c r="BR252" s="106" t="b">
        <f t="shared" si="189"/>
        <v>1</v>
      </c>
    </row>
    <row r="253" spans="1:70">
      <c r="A253" s="34"/>
      <c r="B253" s="34"/>
      <c r="C253" s="34"/>
      <c r="D253" s="34"/>
      <c r="E253" s="34"/>
      <c r="F253" s="34"/>
      <c r="G253" s="34"/>
      <c r="H253" s="34"/>
      <c r="I253" s="34"/>
      <c r="AT253" s="97" t="e">
        <f t="shared" ca="1" si="204"/>
        <v>#N/A</v>
      </c>
      <c r="AU253" s="91" t="e">
        <f t="shared" ca="1" si="205"/>
        <v>#N/A</v>
      </c>
      <c r="AV253" s="97" t="e">
        <f t="shared" ca="1" si="206"/>
        <v>#N/A</v>
      </c>
      <c r="AW253" s="91" t="e">
        <f t="shared" ca="1" si="207"/>
        <v>#N/A</v>
      </c>
      <c r="AX253" s="97" t="e">
        <f t="shared" ca="1" si="178"/>
        <v>#N/A</v>
      </c>
      <c r="AY253" s="91" t="e">
        <f t="shared" ca="1" si="179"/>
        <v>#N/A</v>
      </c>
      <c r="BD253" s="166">
        <v>209</v>
      </c>
      <c r="BE253" s="30">
        <f t="shared" ca="1" si="196"/>
        <v>0.9104076115377745</v>
      </c>
      <c r="BF253" s="30">
        <f t="shared" ca="1" si="201"/>
        <v>1.2371045633060935</v>
      </c>
      <c r="BG253" s="30">
        <f t="shared" ca="1" si="212"/>
        <v>1.0364930124997001</v>
      </c>
      <c r="BH253" s="17" t="b">
        <f t="shared" ca="1" si="188"/>
        <v>0</v>
      </c>
      <c r="BI253" s="30" t="e">
        <f t="shared" ca="1" si="202"/>
        <v>#N/A</v>
      </c>
      <c r="BJ253" s="91" t="e">
        <f t="shared" ca="1" si="203"/>
        <v>#N/A</v>
      </c>
      <c r="BK253" t="b">
        <f t="shared" ca="1" si="197"/>
        <v>1</v>
      </c>
      <c r="BL253" s="30">
        <f t="shared" ca="1" si="213"/>
        <v>-12.120240506158424</v>
      </c>
      <c r="BM253" s="91">
        <f t="shared" ca="1" si="214"/>
        <v>-21.865492678484895</v>
      </c>
      <c r="BN253" s="17" t="b">
        <f t="shared" ca="1" si="198"/>
        <v>0</v>
      </c>
      <c r="BO253" t="b">
        <f t="shared" ca="1" si="191"/>
        <v>1</v>
      </c>
      <c r="BP253" t="b">
        <f t="shared" ca="1" si="199"/>
        <v>1</v>
      </c>
      <c r="BQ253" t="b">
        <f t="shared" ca="1" si="200"/>
        <v>1</v>
      </c>
      <c r="BR253" s="106" t="b">
        <f t="shared" si="189"/>
        <v>1</v>
      </c>
    </row>
    <row r="254" spans="1:70">
      <c r="A254" s="34"/>
      <c r="B254" s="34"/>
      <c r="C254" s="34"/>
      <c r="D254" s="34"/>
      <c r="E254" s="34"/>
      <c r="F254" s="34"/>
      <c r="G254" s="34"/>
      <c r="H254" s="34"/>
      <c r="I254" s="34"/>
      <c r="AT254" s="97" t="e">
        <f t="shared" ca="1" si="204"/>
        <v>#N/A</v>
      </c>
      <c r="AU254" s="91" t="e">
        <f t="shared" ca="1" si="205"/>
        <v>#N/A</v>
      </c>
      <c r="AV254" s="97" t="e">
        <f t="shared" ca="1" si="206"/>
        <v>#N/A</v>
      </c>
      <c r="AW254" s="91" t="e">
        <f t="shared" ca="1" si="207"/>
        <v>#N/A</v>
      </c>
      <c r="AX254" s="97" t="e">
        <f t="shared" ca="1" si="178"/>
        <v>#N/A</v>
      </c>
      <c r="AY254" s="91" t="e">
        <f t="shared" ca="1" si="179"/>
        <v>#N/A</v>
      </c>
      <c r="BD254" s="166">
        <v>210</v>
      </c>
      <c r="BE254" s="30">
        <f t="shared" ca="1" si="196"/>
        <v>0.91944235711916988</v>
      </c>
      <c r="BF254" s="30">
        <f t="shared" ca="1" si="201"/>
        <v>1.2538516366676165</v>
      </c>
      <c r="BG254" s="30">
        <f t="shared" ca="1" si="212"/>
        <v>1.0505243442350298</v>
      </c>
      <c r="BH254" s="17" t="b">
        <f t="shared" ca="1" si="188"/>
        <v>0</v>
      </c>
      <c r="BI254" s="30" t="e">
        <f t="shared" ca="1" si="202"/>
        <v>#N/A</v>
      </c>
      <c r="BJ254" s="91" t="e">
        <f t="shared" ca="1" si="203"/>
        <v>#N/A</v>
      </c>
      <c r="BK254" t="b">
        <f t="shared" ca="1" si="197"/>
        <v>1</v>
      </c>
      <c r="BL254" s="30">
        <f t="shared" ca="1" si="213"/>
        <v>-12.500000000000004</v>
      </c>
      <c r="BM254" s="91">
        <f t="shared" ca="1" si="214"/>
        <v>-21.650635094610966</v>
      </c>
      <c r="BN254" s="17" t="b">
        <f t="shared" ca="1" si="198"/>
        <v>0</v>
      </c>
      <c r="BO254" t="b">
        <f t="shared" ca="1" si="191"/>
        <v>1</v>
      </c>
      <c r="BP254" t="b">
        <f t="shared" ca="1" si="199"/>
        <v>1</v>
      </c>
      <c r="BQ254" t="b">
        <f t="shared" ca="1" si="200"/>
        <v>1</v>
      </c>
      <c r="BR254" s="106" t="b">
        <f t="shared" si="189"/>
        <v>1</v>
      </c>
    </row>
    <row r="255" spans="1:70">
      <c r="A255" s="76" t="s">
        <v>161</v>
      </c>
      <c r="B255" s="34"/>
      <c r="C255" s="34"/>
      <c r="D255" s="34"/>
      <c r="E255" s="34"/>
      <c r="F255" s="34"/>
      <c r="G255" s="34"/>
      <c r="H255" s="34"/>
      <c r="I255" s="34"/>
      <c r="AT255" s="97" t="e">
        <f t="shared" ca="1" si="204"/>
        <v>#N/A</v>
      </c>
      <c r="AU255" s="91" t="e">
        <f t="shared" ca="1" si="205"/>
        <v>#N/A</v>
      </c>
      <c r="AV255" s="97" t="e">
        <f t="shared" ca="1" si="206"/>
        <v>#N/A</v>
      </c>
      <c r="AW255" s="91" t="e">
        <f t="shared" ca="1" si="207"/>
        <v>#N/A</v>
      </c>
      <c r="AX255" s="97" t="e">
        <f t="shared" ca="1" si="178"/>
        <v>#N/A</v>
      </c>
      <c r="AY255" s="91" t="e">
        <f t="shared" ca="1" si="179"/>
        <v>#N/A</v>
      </c>
      <c r="BD255" s="166">
        <v>211</v>
      </c>
      <c r="BE255" s="30">
        <f t="shared" ca="1" si="196"/>
        <v>0.92894402052950709</v>
      </c>
      <c r="BF255" s="30">
        <f t="shared" ca="1" si="201"/>
        <v>1.2711127567417739</v>
      </c>
      <c r="BG255" s="30">
        <f t="shared" ca="1" si="212"/>
        <v>1.0649863637566215</v>
      </c>
      <c r="BH255" s="17" t="b">
        <f t="shared" ca="1" si="188"/>
        <v>0</v>
      </c>
      <c r="BI255" s="30" t="e">
        <f t="shared" ca="1" si="202"/>
        <v>#N/A</v>
      </c>
      <c r="BJ255" s="91" t="e">
        <f t="shared" ca="1" si="203"/>
        <v>#N/A</v>
      </c>
      <c r="BK255" t="b">
        <f t="shared" ca="1" si="197"/>
        <v>1</v>
      </c>
      <c r="BL255" s="30">
        <f t="shared" ca="1" si="213"/>
        <v>-12.875951872751354</v>
      </c>
      <c r="BM255" s="91">
        <f t="shared" ca="1" si="214"/>
        <v>-21.429182517552807</v>
      </c>
      <c r="BN255" s="17" t="b">
        <f t="shared" ca="1" si="198"/>
        <v>0</v>
      </c>
      <c r="BO255" t="b">
        <f t="shared" ca="1" si="191"/>
        <v>1</v>
      </c>
      <c r="BP255" t="b">
        <f t="shared" ca="1" si="199"/>
        <v>1</v>
      </c>
      <c r="BQ255" t="b">
        <f t="shared" ca="1" si="200"/>
        <v>1</v>
      </c>
      <c r="BR255" s="106" t="b">
        <f t="shared" si="189"/>
        <v>1</v>
      </c>
    </row>
    <row r="256" spans="1:70">
      <c r="AT256" s="97" t="e">
        <f t="shared" ca="1" si="204"/>
        <v>#N/A</v>
      </c>
      <c r="AU256" s="91" t="e">
        <f t="shared" ca="1" si="205"/>
        <v>#N/A</v>
      </c>
      <c r="AV256" s="97" t="e">
        <f t="shared" ca="1" si="206"/>
        <v>#N/A</v>
      </c>
      <c r="AW256" s="91" t="e">
        <f t="shared" ca="1" si="207"/>
        <v>#N/A</v>
      </c>
      <c r="AX256" s="97" t="e">
        <f t="shared" ca="1" si="178"/>
        <v>#N/A</v>
      </c>
      <c r="AY256" s="91" t="e">
        <f t="shared" ca="1" si="179"/>
        <v>#N/A</v>
      </c>
      <c r="BD256" s="166">
        <v>212</v>
      </c>
      <c r="BE256" s="30">
        <f t="shared" ca="1" si="196"/>
        <v>0.9389331126259276</v>
      </c>
      <c r="BF256" s="30">
        <f t="shared" ca="1" si="201"/>
        <v>1.288882665624179</v>
      </c>
      <c r="BG256" s="30">
        <f t="shared" ca="1" si="212"/>
        <v>1.079874665793231</v>
      </c>
      <c r="BH256" s="17" t="b">
        <f t="shared" ca="1" si="188"/>
        <v>0</v>
      </c>
      <c r="BI256" s="30" t="e">
        <f t="shared" ca="1" si="202"/>
        <v>#N/A</v>
      </c>
      <c r="BJ256" s="91" t="e">
        <f t="shared" ca="1" si="203"/>
        <v>#N/A</v>
      </c>
      <c r="BK256" t="b">
        <f t="shared" ca="1" si="197"/>
        <v>1</v>
      </c>
      <c r="BL256" s="30">
        <f t="shared" ca="1" si="213"/>
        <v>-13.24798160583012</v>
      </c>
      <c r="BM256" s="91">
        <f t="shared" ca="1" si="214"/>
        <v>-21.201202403910653</v>
      </c>
      <c r="BN256" s="17" t="b">
        <f t="shared" ca="1" si="198"/>
        <v>0</v>
      </c>
      <c r="BO256" t="b">
        <f t="shared" ca="1" si="191"/>
        <v>1</v>
      </c>
      <c r="BP256" t="b">
        <f t="shared" ca="1" si="199"/>
        <v>1</v>
      </c>
      <c r="BQ256" t="b">
        <f t="shared" ca="1" si="200"/>
        <v>1</v>
      </c>
      <c r="BR256" s="106" t="b">
        <f t="shared" si="189"/>
        <v>1</v>
      </c>
    </row>
    <row r="257" spans="46:70">
      <c r="AT257" s="97" t="e">
        <f t="shared" ca="1" si="204"/>
        <v>#N/A</v>
      </c>
      <c r="AU257" s="91" t="e">
        <f t="shared" ca="1" si="205"/>
        <v>#N/A</v>
      </c>
      <c r="AV257" s="97" t="e">
        <f t="shared" ca="1" si="206"/>
        <v>#N/A</v>
      </c>
      <c r="AW257" s="91" t="e">
        <f t="shared" ca="1" si="207"/>
        <v>#N/A</v>
      </c>
      <c r="AX257" s="97" t="e">
        <f t="shared" ca="1" si="178"/>
        <v>#N/A</v>
      </c>
      <c r="AY257" s="91" t="e">
        <f t="shared" ca="1" si="179"/>
        <v>#N/A</v>
      </c>
      <c r="BD257" s="166">
        <v>213</v>
      </c>
      <c r="BE257" s="30">
        <f t="shared" ca="1" si="196"/>
        <v>0.9494317185010136</v>
      </c>
      <c r="BF257" s="30">
        <f t="shared" ca="1" si="201"/>
        <v>1.3071559504284462</v>
      </c>
      <c r="BG257" s="30">
        <f t="shared" ca="1" si="212"/>
        <v>1.0951847152238334</v>
      </c>
      <c r="BH257" s="17" t="b">
        <f t="shared" ca="1" si="188"/>
        <v>0</v>
      </c>
      <c r="BI257" s="30" t="e">
        <f t="shared" ca="1" si="202"/>
        <v>#N/A</v>
      </c>
      <c r="BJ257" s="91" t="e">
        <f t="shared" ca="1" si="203"/>
        <v>#N/A</v>
      </c>
      <c r="BK257" t="b">
        <f t="shared" ca="1" si="197"/>
        <v>1</v>
      </c>
      <c r="BL257" s="30">
        <f t="shared" ca="1" si="213"/>
        <v>-13.615975875375677</v>
      </c>
      <c r="BM257" s="91">
        <f t="shared" ca="1" si="214"/>
        <v>-20.966764198635602</v>
      </c>
      <c r="BN257" s="17" t="b">
        <f t="shared" ca="1" si="198"/>
        <v>0</v>
      </c>
      <c r="BO257" t="b">
        <f t="shared" ca="1" si="191"/>
        <v>1</v>
      </c>
      <c r="BP257" t="b">
        <f t="shared" ca="1" si="199"/>
        <v>1</v>
      </c>
      <c r="BQ257" t="b">
        <f t="shared" ca="1" si="200"/>
        <v>1</v>
      </c>
      <c r="BR257" s="106" t="b">
        <f t="shared" si="189"/>
        <v>1</v>
      </c>
    </row>
    <row r="258" spans="46:70">
      <c r="AT258" s="97" t="e">
        <f t="shared" ca="1" si="204"/>
        <v>#N/A</v>
      </c>
      <c r="AU258" s="91" t="e">
        <f t="shared" ca="1" si="205"/>
        <v>#N/A</v>
      </c>
      <c r="AV258" s="97" t="e">
        <f t="shared" ca="1" si="206"/>
        <v>#N/A</v>
      </c>
      <c r="AW258" s="91" t="e">
        <f t="shared" ca="1" si="207"/>
        <v>#N/A</v>
      </c>
      <c r="AX258" s="97" t="e">
        <f t="shared" ca="1" si="178"/>
        <v>#N/A</v>
      </c>
      <c r="AY258" s="91" t="e">
        <f t="shared" ca="1" si="179"/>
        <v>#N/A</v>
      </c>
      <c r="BD258" s="166">
        <v>214</v>
      </c>
      <c r="BE258" s="30">
        <f t="shared" ca="1" si="196"/>
        <v>0.96046363269956547</v>
      </c>
      <c r="BF258" s="30">
        <f t="shared" ca="1" si="201"/>
        <v>1.3259270449350056</v>
      </c>
      <c r="BG258" s="30">
        <f t="shared" ca="1" si="212"/>
        <v>1.1109118484590588</v>
      </c>
      <c r="BH258" s="17" t="b">
        <f t="shared" ca="1" si="188"/>
        <v>0</v>
      </c>
      <c r="BI258" s="30" t="e">
        <f t="shared" ca="1" si="202"/>
        <v>#N/A</v>
      </c>
      <c r="BJ258" s="91" t="e">
        <f t="shared" ca="1" si="203"/>
        <v>#N/A</v>
      </c>
      <c r="BK258" t="b">
        <f t="shared" ca="1" si="197"/>
        <v>1</v>
      </c>
      <c r="BL258" s="30">
        <f t="shared" ca="1" si="213"/>
        <v>-13.979822586768668</v>
      </c>
      <c r="BM258" s="91">
        <f t="shared" ca="1" si="214"/>
        <v>-20.725939313876047</v>
      </c>
      <c r="BN258" s="17" t="b">
        <f t="shared" ca="1" si="198"/>
        <v>0</v>
      </c>
      <c r="BO258" t="b">
        <f t="shared" ca="1" si="191"/>
        <v>1</v>
      </c>
      <c r="BP258" t="b">
        <f t="shared" ca="1" si="199"/>
        <v>1</v>
      </c>
      <c r="BQ258" t="b">
        <f t="shared" ca="1" si="200"/>
        <v>1</v>
      </c>
      <c r="BR258" s="106" t="b">
        <f t="shared" si="189"/>
        <v>1</v>
      </c>
    </row>
    <row r="259" spans="46:70">
      <c r="AT259" s="97" t="e">
        <f t="shared" ca="1" si="204"/>
        <v>#N/A</v>
      </c>
      <c r="AU259" s="91" t="e">
        <f t="shared" ca="1" si="205"/>
        <v>#N/A</v>
      </c>
      <c r="AV259" s="97" t="e">
        <f t="shared" ca="1" si="206"/>
        <v>#N/A</v>
      </c>
      <c r="AW259" s="91" t="e">
        <f t="shared" ca="1" si="207"/>
        <v>#N/A</v>
      </c>
      <c r="AX259" s="97" t="e">
        <f t="shared" ca="1" si="178"/>
        <v>#N/A</v>
      </c>
      <c r="AY259" s="91" t="e">
        <f t="shared" ca="1" si="179"/>
        <v>#N/A</v>
      </c>
      <c r="BD259" s="166">
        <v>215</v>
      </c>
      <c r="BE259" s="30">
        <f t="shared" ca="1" si="196"/>
        <v>0.97205450945530381</v>
      </c>
      <c r="BF259" s="30">
        <f t="shared" ca="1" si="201"/>
        <v>1.3451902312866322</v>
      </c>
      <c r="BG259" s="30">
        <f t="shared" ca="1" si="212"/>
        <v>1.1270512748617729</v>
      </c>
      <c r="BH259" s="17" t="b">
        <f t="shared" ca="1" si="188"/>
        <v>0</v>
      </c>
      <c r="BI259" s="30" t="e">
        <f t="shared" ca="1" si="202"/>
        <v>#N/A</v>
      </c>
      <c r="BJ259" s="91" t="e">
        <f t="shared" ca="1" si="203"/>
        <v>#N/A</v>
      </c>
      <c r="BK259" t="b">
        <f t="shared" ca="1" si="197"/>
        <v>1</v>
      </c>
      <c r="BL259" s="30">
        <f t="shared" ca="1" si="213"/>
        <v>-14.339410908776154</v>
      </c>
      <c r="BM259" s="91">
        <f t="shared" ca="1" si="214"/>
        <v>-20.478801107224793</v>
      </c>
      <c r="BN259" s="17" t="b">
        <f t="shared" ca="1" si="198"/>
        <v>0</v>
      </c>
      <c r="BO259" t="b">
        <f t="shared" ca="1" si="191"/>
        <v>1</v>
      </c>
      <c r="BP259" t="b">
        <f t="shared" ca="1" si="199"/>
        <v>1</v>
      </c>
      <c r="BQ259" t="b">
        <f t="shared" ca="1" si="200"/>
        <v>1</v>
      </c>
      <c r="BR259" s="106" t="b">
        <f t="shared" si="189"/>
        <v>1</v>
      </c>
    </row>
    <row r="260" spans="46:70">
      <c r="AT260" s="97" t="e">
        <f t="shared" ca="1" si="204"/>
        <v>#N/A</v>
      </c>
      <c r="AU260" s="91" t="e">
        <f t="shared" ca="1" si="205"/>
        <v>#N/A</v>
      </c>
      <c r="AV260" s="97" t="e">
        <f t="shared" ca="1" si="206"/>
        <v>#N/A</v>
      </c>
      <c r="AW260" s="91" t="e">
        <f t="shared" ca="1" si="207"/>
        <v>#N/A</v>
      </c>
      <c r="AX260" s="97" t="e">
        <f t="shared" ca="1" si="178"/>
        <v>#N/A</v>
      </c>
      <c r="AY260" s="91" t="e">
        <f t="shared" ca="1" si="179"/>
        <v>#N/A</v>
      </c>
      <c r="BD260" s="166">
        <v>216</v>
      </c>
      <c r="BE260" s="30">
        <f t="shared" ca="1" si="196"/>
        <v>0.98423202987947334</v>
      </c>
      <c r="BF260" s="30">
        <f t="shared" ca="1" si="201"/>
        <v>1.3649396417301549</v>
      </c>
      <c r="BG260" s="30">
        <f t="shared" ca="1" si="212"/>
        <v>1.143598078206346</v>
      </c>
      <c r="BH260" s="17" t="b">
        <f t="shared" ca="1" si="188"/>
        <v>0</v>
      </c>
      <c r="BI260" s="30" t="e">
        <f t="shared" ca="1" si="202"/>
        <v>#N/A</v>
      </c>
      <c r="BJ260" s="91" t="e">
        <f t="shared" ca="1" si="203"/>
        <v>#N/A</v>
      </c>
      <c r="BK260" t="b">
        <f t="shared" ca="1" si="197"/>
        <v>1</v>
      </c>
      <c r="BL260" s="30">
        <f t="shared" ca="1" si="213"/>
        <v>-14.694631307311825</v>
      </c>
      <c r="BM260" s="91">
        <f t="shared" ca="1" si="214"/>
        <v>-20.225424859373689</v>
      </c>
      <c r="BN260" s="17" t="b">
        <f t="shared" ca="1" si="198"/>
        <v>0</v>
      </c>
      <c r="BO260" t="b">
        <f t="shared" ca="1" si="191"/>
        <v>1</v>
      </c>
      <c r="BP260" t="b">
        <f t="shared" ca="1" si="199"/>
        <v>1</v>
      </c>
      <c r="BQ260" t="b">
        <f t="shared" ca="1" si="200"/>
        <v>1</v>
      </c>
      <c r="BR260" s="106" t="b">
        <f t="shared" si="189"/>
        <v>1</v>
      </c>
    </row>
    <row r="261" spans="46:70">
      <c r="AT261" s="97" t="e">
        <f t="shared" ca="1" si="204"/>
        <v>#N/A</v>
      </c>
      <c r="AU261" s="91" t="e">
        <f t="shared" ca="1" si="205"/>
        <v>#N/A</v>
      </c>
      <c r="AV261" s="97" t="e">
        <f t="shared" ca="1" si="206"/>
        <v>#N/A</v>
      </c>
      <c r="AW261" s="91" t="e">
        <f t="shared" ca="1" si="207"/>
        <v>#N/A</v>
      </c>
      <c r="AX261" s="97" t="e">
        <f t="shared" ca="1" si="178"/>
        <v>#N/A</v>
      </c>
      <c r="AY261" s="91" t="e">
        <f t="shared" ca="1" si="179"/>
        <v>#N/A</v>
      </c>
      <c r="BD261" s="166">
        <v>217</v>
      </c>
      <c r="BE261" s="30">
        <f t="shared" ca="1" si="196"/>
        <v>0.99702608832594097</v>
      </c>
      <c r="BF261" s="30">
        <f t="shared" ca="1" si="201"/>
        <v>1.3851692604038373</v>
      </c>
      <c r="BG261" s="30">
        <f t="shared" ca="1" si="212"/>
        <v>1.160547218176188</v>
      </c>
      <c r="BH261" s="17" t="b">
        <f t="shared" ca="1" si="188"/>
        <v>0</v>
      </c>
      <c r="BI261" s="30" t="e">
        <f t="shared" ca="1" si="202"/>
        <v>#N/A</v>
      </c>
      <c r="BJ261" s="91" t="e">
        <f t="shared" ca="1" si="203"/>
        <v>#N/A</v>
      </c>
      <c r="BK261" t="b">
        <f t="shared" ca="1" si="197"/>
        <v>1</v>
      </c>
      <c r="BL261" s="30">
        <f t="shared" ca="1" si="213"/>
        <v>-15.04537557880121</v>
      </c>
      <c r="BM261" s="91">
        <f t="shared" ca="1" si="214"/>
        <v>-19.965887751182322</v>
      </c>
      <c r="BN261" s="17" t="b">
        <f t="shared" ca="1" si="198"/>
        <v>0</v>
      </c>
      <c r="BO261" t="b">
        <f t="shared" ca="1" si="191"/>
        <v>1</v>
      </c>
      <c r="BP261" t="b">
        <f t="shared" ca="1" si="199"/>
        <v>1</v>
      </c>
      <c r="BQ261" t="b">
        <f t="shared" ca="1" si="200"/>
        <v>1</v>
      </c>
      <c r="BR261" s="106" t="b">
        <f t="shared" si="189"/>
        <v>1</v>
      </c>
    </row>
    <row r="262" spans="46:70">
      <c r="AT262" s="97" t="e">
        <f t="shared" ca="1" si="204"/>
        <v>#N/A</v>
      </c>
      <c r="AU262" s="91" t="e">
        <f t="shared" ca="1" si="205"/>
        <v>#N/A</v>
      </c>
      <c r="AV262" s="97" t="e">
        <f t="shared" ca="1" si="206"/>
        <v>#N/A</v>
      </c>
      <c r="AW262" s="91" t="e">
        <f t="shared" ca="1" si="207"/>
        <v>#N/A</v>
      </c>
      <c r="AX262" s="97" t="e">
        <f t="shared" ca="1" si="178"/>
        <v>#N/A</v>
      </c>
      <c r="AY262" s="91" t="e">
        <f t="shared" ca="1" si="179"/>
        <v>#N/A</v>
      </c>
      <c r="BD262" s="166">
        <v>218</v>
      </c>
      <c r="BE262" s="30">
        <f t="shared" ca="1" si="196"/>
        <v>1.010469000500519</v>
      </c>
      <c r="BF262" s="30">
        <f t="shared" ca="1" si="201"/>
        <v>1.4058729251698616</v>
      </c>
      <c r="BG262" s="30">
        <f t="shared" ca="1" si="212"/>
        <v>1.1778935318990731</v>
      </c>
      <c r="BH262" s="17" t="b">
        <f t="shared" ca="1" si="188"/>
        <v>0</v>
      </c>
      <c r="BI262" s="30" t="e">
        <f t="shared" ca="1" si="202"/>
        <v>#N/A</v>
      </c>
      <c r="BJ262" s="91" t="e">
        <f t="shared" ca="1" si="203"/>
        <v>#N/A</v>
      </c>
      <c r="BK262" t="b">
        <f t="shared" ca="1" si="197"/>
        <v>1</v>
      </c>
      <c r="BL262" s="30">
        <f t="shared" ca="1" si="213"/>
        <v>-15.391536883141455</v>
      </c>
      <c r="BM262" s="91">
        <f t="shared" ca="1" si="214"/>
        <v>-19.70026884016805</v>
      </c>
      <c r="BN262" s="17" t="b">
        <f t="shared" ca="1" si="198"/>
        <v>0</v>
      </c>
      <c r="BO262" t="b">
        <f t="shared" ca="1" si="191"/>
        <v>1</v>
      </c>
      <c r="BP262" t="b">
        <f t="shared" ca="1" si="199"/>
        <v>1</v>
      </c>
      <c r="BQ262" t="b">
        <f t="shared" ca="1" si="200"/>
        <v>1</v>
      </c>
      <c r="BR262" s="106" t="b">
        <f t="shared" si="189"/>
        <v>1</v>
      </c>
    </row>
    <row r="263" spans="46:70">
      <c r="AT263" s="97" t="e">
        <f t="shared" ca="1" si="204"/>
        <v>#N/A</v>
      </c>
      <c r="AU263" s="91" t="e">
        <f t="shared" ca="1" si="205"/>
        <v>#N/A</v>
      </c>
      <c r="AV263" s="97" t="e">
        <f t="shared" ca="1" si="206"/>
        <v>#N/A</v>
      </c>
      <c r="AW263" s="91" t="e">
        <f t="shared" ca="1" si="207"/>
        <v>#N/A</v>
      </c>
      <c r="AX263" s="97" t="e">
        <f t="shared" ca="1" si="178"/>
        <v>#N/A</v>
      </c>
      <c r="AY263" s="91" t="e">
        <f t="shared" ca="1" si="179"/>
        <v>#N/A</v>
      </c>
      <c r="BD263" s="166">
        <v>219</v>
      </c>
      <c r="BE263" s="30">
        <f t="shared" ca="1" si="196"/>
        <v>1.0245957362859341</v>
      </c>
      <c r="BF263" s="30">
        <f t="shared" ca="1" si="201"/>
        <v>1.4270443294913802</v>
      </c>
      <c r="BG263" s="30">
        <f t="shared" ca="1" si="212"/>
        <v>1.195631735519805</v>
      </c>
      <c r="BH263" s="17" t="b">
        <f t="shared" ca="1" si="188"/>
        <v>0</v>
      </c>
      <c r="BI263" s="30" t="e">
        <f t="shared" ca="1" si="202"/>
        <v>#N/A</v>
      </c>
      <c r="BJ263" s="91" t="e">
        <f t="shared" ca="1" si="203"/>
        <v>#N/A</v>
      </c>
      <c r="BK263" t="b">
        <f t="shared" ca="1" si="197"/>
        <v>1</v>
      </c>
      <c r="BL263" s="30">
        <f t="shared" ca="1" si="213"/>
        <v>-15.73300977624594</v>
      </c>
      <c r="BM263" s="91">
        <f t="shared" ca="1" si="214"/>
        <v>-19.428649036424268</v>
      </c>
      <c r="BN263" s="17" t="b">
        <f t="shared" ca="1" si="198"/>
        <v>0</v>
      </c>
      <c r="BO263" t="b">
        <f t="shared" ca="1" si="191"/>
        <v>1</v>
      </c>
      <c r="BP263" t="b">
        <f t="shared" ca="1" si="199"/>
        <v>1</v>
      </c>
      <c r="BQ263" t="b">
        <f t="shared" ca="1" si="200"/>
        <v>1</v>
      </c>
      <c r="BR263" s="106" t="b">
        <f t="shared" si="189"/>
        <v>1</v>
      </c>
    </row>
    <row r="264" spans="46:70">
      <c r="AT264" s="97" t="e">
        <f t="shared" ca="1" si="204"/>
        <v>#N/A</v>
      </c>
      <c r="AU264" s="91" t="e">
        <f t="shared" ca="1" si="205"/>
        <v>#N/A</v>
      </c>
      <c r="AV264" s="97" t="e">
        <f t="shared" ca="1" si="206"/>
        <v>#N/A</v>
      </c>
      <c r="AW264" s="91" t="e">
        <f t="shared" ca="1" si="207"/>
        <v>#N/A</v>
      </c>
      <c r="AX264" s="97" t="e">
        <f t="shared" ca="1" si="178"/>
        <v>#N/A</v>
      </c>
      <c r="AY264" s="91" t="e">
        <f t="shared" ca="1" si="179"/>
        <v>#N/A</v>
      </c>
      <c r="BD264" s="166">
        <v>220</v>
      </c>
      <c r="BE264" s="30">
        <f t="shared" ca="1" si="196"/>
        <v>1.0394441807300914</v>
      </c>
      <c r="BF264" s="30">
        <f t="shared" ca="1" si="201"/>
        <v>1.4486770243535434</v>
      </c>
      <c r="BG264" s="30">
        <f t="shared" ca="1" si="212"/>
        <v>1.2137564258097255</v>
      </c>
      <c r="BH264" s="17" t="b">
        <f t="shared" ca="1" si="188"/>
        <v>0</v>
      </c>
      <c r="BI264" s="30" t="e">
        <f t="shared" ca="1" si="202"/>
        <v>#N/A</v>
      </c>
      <c r="BJ264" s="91" t="e">
        <f t="shared" ca="1" si="203"/>
        <v>#N/A</v>
      </c>
      <c r="BK264" t="b">
        <f t="shared" ca="1" si="197"/>
        <v>1</v>
      </c>
      <c r="BL264" s="30">
        <f t="shared" ca="1" si="213"/>
        <v>-16.069690242163482</v>
      </c>
      <c r="BM264" s="91">
        <f t="shared" ca="1" si="214"/>
        <v>-19.151111077974452</v>
      </c>
      <c r="BN264" s="17" t="b">
        <f t="shared" ca="1" si="198"/>
        <v>0</v>
      </c>
      <c r="BO264" t="b">
        <f t="shared" ca="1" si="191"/>
        <v>1</v>
      </c>
      <c r="BP264" t="b">
        <f t="shared" ca="1" si="199"/>
        <v>1</v>
      </c>
      <c r="BQ264" t="b">
        <f t="shared" ca="1" si="200"/>
        <v>1</v>
      </c>
      <c r="BR264" s="106" t="b">
        <f t="shared" si="189"/>
        <v>1</v>
      </c>
    </row>
    <row r="265" spans="46:70">
      <c r="AT265" s="97" t="e">
        <f t="shared" ca="1" si="204"/>
        <v>#N/A</v>
      </c>
      <c r="AU265" s="91" t="e">
        <f t="shared" ca="1" si="205"/>
        <v>#N/A</v>
      </c>
      <c r="AV265" s="97" t="e">
        <f t="shared" ca="1" si="206"/>
        <v>#N/A</v>
      </c>
      <c r="AW265" s="91" t="e">
        <f t="shared" ca="1" si="207"/>
        <v>#N/A</v>
      </c>
      <c r="AX265" s="97" t="e">
        <f t="shared" ca="1" si="178"/>
        <v>#N/A</v>
      </c>
      <c r="AY265" s="91" t="e">
        <f t="shared" ca="1" si="179"/>
        <v>#N/A</v>
      </c>
      <c r="BD265" s="166">
        <v>221</v>
      </c>
      <c r="BE265" s="30">
        <f t="shared" ca="1" si="196"/>
        <v>1.0550554272089778</v>
      </c>
      <c r="BF265" s="30">
        <f t="shared" ca="1" si="201"/>
        <v>1.4707644202279364</v>
      </c>
      <c r="BG265" s="30">
        <f t="shared" ca="1" si="212"/>
        <v>1.2322620818125953</v>
      </c>
      <c r="BH265" s="17" t="b">
        <f t="shared" ca="1" si="188"/>
        <v>0</v>
      </c>
      <c r="BI265" s="30" t="e">
        <f t="shared" ca="1" si="202"/>
        <v>#N/A</v>
      </c>
      <c r="BJ265" s="91" t="e">
        <f t="shared" ca="1" si="203"/>
        <v>#N/A</v>
      </c>
      <c r="BK265" t="b">
        <f t="shared" ca="1" si="197"/>
        <v>1</v>
      </c>
      <c r="BL265" s="30">
        <f t="shared" ca="1" si="213"/>
        <v>-16.401475724762676</v>
      </c>
      <c r="BM265" s="91">
        <f t="shared" ca="1" si="214"/>
        <v>-18.867739505569304</v>
      </c>
      <c r="BN265" s="17" t="b">
        <f t="shared" ca="1" si="198"/>
        <v>0</v>
      </c>
      <c r="BO265" t="b">
        <f t="shared" ca="1" si="191"/>
        <v>1</v>
      </c>
      <c r="BP265" t="b">
        <f t="shared" ca="1" si="199"/>
        <v>1</v>
      </c>
      <c r="BQ265" t="b">
        <f t="shared" ca="1" si="200"/>
        <v>1</v>
      </c>
      <c r="BR265" s="106" t="b">
        <f t="shared" si="189"/>
        <v>1</v>
      </c>
    </row>
    <row r="266" spans="46:70">
      <c r="AT266" s="97" t="e">
        <f t="shared" ca="1" si="204"/>
        <v>#N/A</v>
      </c>
      <c r="AU266" s="91" t="e">
        <f t="shared" ca="1" si="205"/>
        <v>#N/A</v>
      </c>
      <c r="AV266" s="97" t="e">
        <f t="shared" ca="1" si="206"/>
        <v>#N/A</v>
      </c>
      <c r="AW266" s="91" t="e">
        <f t="shared" ca="1" si="207"/>
        <v>#N/A</v>
      </c>
      <c r="AX266" s="97" t="e">
        <f t="shared" ca="1" si="178"/>
        <v>#N/A</v>
      </c>
      <c r="AY266" s="91" t="e">
        <f t="shared" ca="1" si="179"/>
        <v>#N/A</v>
      </c>
      <c r="BD266" s="166">
        <v>222</v>
      </c>
      <c r="BE266" s="30">
        <f t="shared" ca="1" si="196"/>
        <v>1.0714741074448437</v>
      </c>
      <c r="BF266" s="30">
        <f t="shared" ca="1" si="201"/>
        <v>1.4932997890798105</v>
      </c>
      <c r="BG266" s="30">
        <f t="shared" ca="1" si="212"/>
        <v>1.2511430665263279</v>
      </c>
      <c r="BH266" s="17" t="b">
        <f t="shared" ca="1" si="188"/>
        <v>0</v>
      </c>
      <c r="BI266" s="30" t="e">
        <f t="shared" ca="1" si="202"/>
        <v>#N/A</v>
      </c>
      <c r="BJ266" s="91" t="e">
        <f t="shared" ca="1" si="203"/>
        <v>#N/A</v>
      </c>
      <c r="BK266" t="b">
        <f t="shared" ca="1" si="197"/>
        <v>1</v>
      </c>
      <c r="BL266" s="30">
        <f t="shared" ca="1" si="213"/>
        <v>-16.728265158971457</v>
      </c>
      <c r="BM266" s="91">
        <f t="shared" ca="1" si="214"/>
        <v>-18.578620636934858</v>
      </c>
      <c r="BN266" s="17" t="b">
        <f t="shared" ca="1" si="198"/>
        <v>0</v>
      </c>
      <c r="BO266" t="b">
        <f t="shared" ca="1" si="191"/>
        <v>1</v>
      </c>
      <c r="BP266" t="b">
        <f t="shared" ca="1" si="199"/>
        <v>1</v>
      </c>
      <c r="BQ266" t="b">
        <f t="shared" ca="1" si="200"/>
        <v>1</v>
      </c>
      <c r="BR266" s="106" t="b">
        <f t="shared" si="189"/>
        <v>1</v>
      </c>
    </row>
    <row r="267" spans="46:70">
      <c r="AT267" s="97" t="e">
        <f t="shared" ca="1" si="204"/>
        <v>#N/A</v>
      </c>
      <c r="AU267" s="91" t="e">
        <f t="shared" ca="1" si="205"/>
        <v>#N/A</v>
      </c>
      <c r="AV267" s="97" t="e">
        <f t="shared" ca="1" si="206"/>
        <v>#N/A</v>
      </c>
      <c r="AW267" s="91" t="e">
        <f t="shared" ca="1" si="207"/>
        <v>#N/A</v>
      </c>
      <c r="AX267" s="97" t="e">
        <f t="shared" ca="1" si="178"/>
        <v>#N/A</v>
      </c>
      <c r="AY267" s="91" t="e">
        <f t="shared" ca="1" si="179"/>
        <v>#N/A</v>
      </c>
      <c r="BD267" s="166">
        <v>223</v>
      </c>
      <c r="BE267" s="30">
        <f t="shared" ca="1" si="196"/>
        <v>1.0887487638577273</v>
      </c>
      <c r="BF267" s="30">
        <f t="shared" ca="1" si="201"/>
        <v>1.5162762664175089</v>
      </c>
      <c r="BG267" s="30">
        <f t="shared" ca="1" si="212"/>
        <v>1.270393628620075</v>
      </c>
      <c r="BH267" s="17" t="b">
        <f t="shared" ca="1" si="188"/>
        <v>0</v>
      </c>
      <c r="BI267" s="30" t="e">
        <f t="shared" ca="1" si="202"/>
        <v>#N/A</v>
      </c>
      <c r="BJ267" s="91" t="e">
        <f t="shared" ca="1" si="203"/>
        <v>#N/A</v>
      </c>
      <c r="BK267" t="b">
        <f t="shared" ca="1" si="197"/>
        <v>1</v>
      </c>
      <c r="BL267" s="30">
        <f t="shared" ca="1" si="213"/>
        <v>-17.04995900156246</v>
      </c>
      <c r="BM267" s="91">
        <f t="shared" ca="1" si="214"/>
        <v>-18.283842540479263</v>
      </c>
      <c r="BN267" s="17" t="b">
        <f t="shared" ca="1" si="198"/>
        <v>0</v>
      </c>
      <c r="BO267" t="b">
        <f t="shared" ca="1" si="191"/>
        <v>1</v>
      </c>
      <c r="BP267" t="b">
        <f t="shared" ca="1" si="199"/>
        <v>1</v>
      </c>
      <c r="BQ267" t="b">
        <f t="shared" ca="1" si="200"/>
        <v>1</v>
      </c>
      <c r="BR267" s="106" t="b">
        <f t="shared" si="189"/>
        <v>1</v>
      </c>
    </row>
    <row r="268" spans="46:70">
      <c r="AT268" s="97" t="e">
        <f t="shared" ca="1" si="204"/>
        <v>#N/A</v>
      </c>
      <c r="AU268" s="91" t="e">
        <f t="shared" ca="1" si="205"/>
        <v>#N/A</v>
      </c>
      <c r="AV268" s="97" t="e">
        <f t="shared" ca="1" si="206"/>
        <v>#N/A</v>
      </c>
      <c r="AW268" s="91" t="e">
        <f t="shared" ca="1" si="207"/>
        <v>#N/A</v>
      </c>
      <c r="AX268" s="97" t="e">
        <f t="shared" ca="1" si="178"/>
        <v>#N/A</v>
      </c>
      <c r="AY268" s="91" t="e">
        <f t="shared" ca="1" si="179"/>
        <v>#N/A</v>
      </c>
      <c r="BD268" s="166">
        <v>224</v>
      </c>
      <c r="BE268" s="30">
        <f t="shared" ca="1" si="196"/>
        <v>1.1069322706817855</v>
      </c>
      <c r="BF268" s="30">
        <f t="shared" ca="1" si="201"/>
        <v>1.5396868533834553</v>
      </c>
      <c r="BG268" s="30">
        <f t="shared" ca="1" si="212"/>
        <v>1.2900079041861383</v>
      </c>
      <c r="BH268" s="17" t="b">
        <f t="shared" ca="1" si="188"/>
        <v>0</v>
      </c>
      <c r="BI268" s="30" t="e">
        <f t="shared" ca="1" si="202"/>
        <v>#N/A</v>
      </c>
      <c r="BJ268" s="91" t="e">
        <f t="shared" ca="1" si="203"/>
        <v>#N/A</v>
      </c>
      <c r="BK268" t="b">
        <f t="shared" ca="1" si="197"/>
        <v>1</v>
      </c>
      <c r="BL268" s="30">
        <f t="shared" ca="1" si="213"/>
        <v>-17.366459261474933</v>
      </c>
      <c r="BM268" s="91">
        <f t="shared" ca="1" si="214"/>
        <v>-17.983495008466278</v>
      </c>
      <c r="BN268" s="17" t="b">
        <f t="shared" ca="1" si="198"/>
        <v>0</v>
      </c>
      <c r="BO268" t="b">
        <f t="shared" ca="1" si="191"/>
        <v>1</v>
      </c>
      <c r="BP268" t="b">
        <f t="shared" ca="1" si="199"/>
        <v>1</v>
      </c>
      <c r="BQ268" t="b">
        <f t="shared" ca="1" si="200"/>
        <v>1</v>
      </c>
      <c r="BR268" s="106" t="b">
        <f t="shared" si="189"/>
        <v>1</v>
      </c>
    </row>
    <row r="269" spans="46:70">
      <c r="AT269" s="97" t="e">
        <f t="shared" ca="1" si="204"/>
        <v>#N/A</v>
      </c>
      <c r="AU269" s="91" t="e">
        <f t="shared" ca="1" si="205"/>
        <v>#N/A</v>
      </c>
      <c r="AV269" s="97" t="e">
        <f t="shared" ca="1" si="206"/>
        <v>#N/A</v>
      </c>
      <c r="AW269" s="91" t="e">
        <f t="shared" ca="1" si="207"/>
        <v>#N/A</v>
      </c>
      <c r="AX269" s="97" t="e">
        <f t="shared" ca="1" si="178"/>
        <v>#N/A</v>
      </c>
      <c r="AY269" s="91" t="e">
        <f t="shared" ca="1" si="179"/>
        <v>#N/A</v>
      </c>
      <c r="BD269" s="166">
        <v>225</v>
      </c>
      <c r="BE269" s="30">
        <f t="shared" ca="1" si="196"/>
        <v>1.126082311421897</v>
      </c>
      <c r="BF269" s="30">
        <f t="shared" ca="1" si="201"/>
        <v>1.5635244188860766</v>
      </c>
      <c r="BG269" s="30">
        <f t="shared" ca="1" si="212"/>
        <v>1.3099799185261722</v>
      </c>
      <c r="BH269" s="17" t="b">
        <f t="shared" ca="1" si="188"/>
        <v>0</v>
      </c>
      <c r="BI269" s="30" t="e">
        <f t="shared" ca="1" si="202"/>
        <v>#N/A</v>
      </c>
      <c r="BJ269" s="91" t="e">
        <f t="shared" ca="1" si="203"/>
        <v>#N/A</v>
      </c>
      <c r="BK269" t="b">
        <f t="shared" ca="1" si="197"/>
        <v>0</v>
      </c>
      <c r="BL269" s="30" t="e">
        <f t="shared" ca="1" si="213"/>
        <v>#N/A</v>
      </c>
      <c r="BM269" s="91" t="e">
        <f t="shared" ca="1" si="214"/>
        <v>#N/A</v>
      </c>
      <c r="BN269" s="17" t="b">
        <f t="shared" ca="1" si="198"/>
        <v>0</v>
      </c>
      <c r="BO269" t="b">
        <f t="shared" ca="1" si="191"/>
        <v>0</v>
      </c>
      <c r="BP269" t="b">
        <f t="shared" ca="1" si="199"/>
        <v>1</v>
      </c>
      <c r="BQ269" t="b">
        <f t="shared" ca="1" si="200"/>
        <v>1</v>
      </c>
      <c r="BR269" s="106" t="b">
        <f t="shared" si="189"/>
        <v>1</v>
      </c>
    </row>
    <row r="270" spans="46:70">
      <c r="AT270" s="97" t="e">
        <f t="shared" ca="1" si="204"/>
        <v>#N/A</v>
      </c>
      <c r="AU270" s="91" t="e">
        <f t="shared" ca="1" si="205"/>
        <v>#N/A</v>
      </c>
      <c r="AV270" s="97" t="e">
        <f t="shared" ca="1" si="206"/>
        <v>#N/A</v>
      </c>
      <c r="AW270" s="91" t="e">
        <f t="shared" ca="1" si="207"/>
        <v>#N/A</v>
      </c>
      <c r="AX270" s="97" t="e">
        <f t="shared" ca="1" si="178"/>
        <v>#N/A</v>
      </c>
      <c r="AY270" s="91" t="e">
        <f t="shared" ca="1" si="179"/>
        <v>#N/A</v>
      </c>
      <c r="BD270" s="166">
        <v>226</v>
      </c>
      <c r="BE270" s="30">
        <f t="shared" ca="1" si="196"/>
        <v>1.1462619216040169</v>
      </c>
      <c r="BF270" s="30">
        <f t="shared" ca="1" si="201"/>
        <v>1.5877817017720022</v>
      </c>
      <c r="BG270" s="30">
        <f t="shared" ca="1" si="212"/>
        <v>1.3303035879711369</v>
      </c>
      <c r="BH270" s="17" t="b">
        <f t="shared" ca="1" si="188"/>
        <v>0</v>
      </c>
      <c r="BI270" s="30" t="e">
        <f t="shared" ca="1" si="202"/>
        <v>#N/A</v>
      </c>
      <c r="BJ270" s="91" t="e">
        <f t="shared" ca="1" si="203"/>
        <v>#N/A</v>
      </c>
      <c r="BK270" t="b">
        <f t="shared" ca="1" si="197"/>
        <v>0</v>
      </c>
      <c r="BL270" s="30" t="e">
        <f t="shared" ca="1" si="213"/>
        <v>#N/A</v>
      </c>
      <c r="BM270" s="91" t="e">
        <f t="shared" ca="1" si="214"/>
        <v>#N/A</v>
      </c>
      <c r="BN270" s="17" t="b">
        <f t="shared" ca="1" si="198"/>
        <v>0</v>
      </c>
      <c r="BO270" t="b">
        <f t="shared" ca="1" si="191"/>
        <v>0</v>
      </c>
      <c r="BP270" t="b">
        <f t="shared" ca="1" si="199"/>
        <v>1</v>
      </c>
      <c r="BQ270" t="b">
        <f t="shared" ca="1" si="200"/>
        <v>1</v>
      </c>
      <c r="BR270" s="106" t="b">
        <f t="shared" si="189"/>
        <v>1</v>
      </c>
    </row>
    <row r="271" spans="46:70">
      <c r="AT271" s="97" t="e">
        <f t="shared" ref="AT271:AT302" ca="1" si="215">IF(OR(K107=181,K107=-1,K107=179.5),#N/A,I107*SIN(RADIANS(K107)))</f>
        <v>#N/A</v>
      </c>
      <c r="AU271" s="91" t="e">
        <f t="shared" ref="AU271:AU302" ca="1" si="216">IF(OR(K107=181,K107=-1,K107=179.5),#N/A,I107*COS(RADIANS(K107)))</f>
        <v>#N/A</v>
      </c>
      <c r="AV271" s="97" t="e">
        <f t="shared" ref="AV271:AV302" ca="1" si="217">IF(OR(M107=181,M107=-1,M107=179.5),#N/A,I107*SIN(RADIANS(M107)))</f>
        <v>#N/A</v>
      </c>
      <c r="AW271" s="91" t="e">
        <f t="shared" ref="AW271:AW302" ca="1" si="218">IF(OR(M107=181,M107=-1,M107=179.5),#N/A,I107*COS(RADIANS(M107)))</f>
        <v>#N/A</v>
      </c>
      <c r="AX271" s="97" t="e">
        <f t="shared" ca="1" si="178"/>
        <v>#N/A</v>
      </c>
      <c r="AY271" s="91" t="e">
        <f t="shared" ca="1" si="179"/>
        <v>#N/A</v>
      </c>
      <c r="BD271" s="166">
        <v>227</v>
      </c>
      <c r="BE271" s="30">
        <f t="shared" ca="1" si="196"/>
        <v>1.1675401074390788</v>
      </c>
      <c r="BF271" s="30">
        <f t="shared" ca="1" si="201"/>
        <v>1.6124513130378779</v>
      </c>
      <c r="BG271" s="30">
        <f t="shared" ca="1" si="212"/>
        <v>1.3509727217344383</v>
      </c>
      <c r="BH271" s="17" t="b">
        <f t="shared" ca="1" si="188"/>
        <v>0</v>
      </c>
      <c r="BI271" s="30" t="e">
        <f t="shared" ca="1" si="202"/>
        <v>#N/A</v>
      </c>
      <c r="BJ271" s="91" t="e">
        <f t="shared" ca="1" si="203"/>
        <v>#N/A</v>
      </c>
      <c r="BK271" t="b">
        <f t="shared" ca="1" si="197"/>
        <v>0</v>
      </c>
      <c r="BL271" s="30" t="e">
        <f t="shared" ca="1" si="213"/>
        <v>#N/A</v>
      </c>
      <c r="BM271" s="91" t="e">
        <f t="shared" ca="1" si="214"/>
        <v>#N/A</v>
      </c>
      <c r="BN271" s="17" t="b">
        <f t="shared" ca="1" si="198"/>
        <v>0</v>
      </c>
      <c r="BO271" t="b">
        <f t="shared" ca="1" si="191"/>
        <v>0</v>
      </c>
      <c r="BP271" t="b">
        <f t="shared" ca="1" si="199"/>
        <v>1</v>
      </c>
      <c r="BQ271" t="b">
        <f t="shared" ca="1" si="200"/>
        <v>1</v>
      </c>
      <c r="BR271" s="106" t="b">
        <f t="shared" si="189"/>
        <v>1</v>
      </c>
    </row>
    <row r="272" spans="46:70">
      <c r="AT272" s="97" t="e">
        <f t="shared" ca="1" si="215"/>
        <v>#N/A</v>
      </c>
      <c r="AU272" s="91" t="e">
        <f t="shared" ca="1" si="216"/>
        <v>#N/A</v>
      </c>
      <c r="AV272" s="97" t="e">
        <f t="shared" ca="1" si="217"/>
        <v>#N/A</v>
      </c>
      <c r="AW272" s="91" t="e">
        <f t="shared" ca="1" si="218"/>
        <v>#N/A</v>
      </c>
      <c r="AX272" s="97" t="e">
        <f t="shared" ref="AX272:AX335" ca="1" si="219">IF(OR(O108=181,O108=-1,O108=0.5),#N/A,I108*SIN(RADIANS(O108)))</f>
        <v>#N/A</v>
      </c>
      <c r="AY272" s="91" t="e">
        <f t="shared" ref="AY272:AY335" ca="1" si="220">IF(OR(O108=181,O108=-1,O108=0.5),#N/A,I108*COS(RADIANS(O108)))</f>
        <v>#N/A</v>
      </c>
      <c r="BD272" s="166">
        <v>228</v>
      </c>
      <c r="BE272" s="30">
        <f t="shared" ca="1" si="196"/>
        <v>1.1899925530436828</v>
      </c>
      <c r="BF272" s="30">
        <f t="shared" ca="1" si="201"/>
        <v>1.6375257380811334</v>
      </c>
      <c r="BG272" s="30">
        <f t="shared" ca="1" si="212"/>
        <v>1.3719810237977064</v>
      </c>
      <c r="BH272" s="17" t="b">
        <f t="shared" ca="1" si="188"/>
        <v>0</v>
      </c>
      <c r="BI272" s="30" t="e">
        <f t="shared" ca="1" si="202"/>
        <v>#N/A</v>
      </c>
      <c r="BJ272" s="91" t="e">
        <f t="shared" ca="1" si="203"/>
        <v>#N/A</v>
      </c>
      <c r="BK272" t="b">
        <f t="shared" ca="1" si="197"/>
        <v>0</v>
      </c>
      <c r="BL272" s="30" t="e">
        <f t="shared" ca="1" si="213"/>
        <v>#N/A</v>
      </c>
      <c r="BM272" s="91" t="e">
        <f t="shared" ca="1" si="214"/>
        <v>#N/A</v>
      </c>
      <c r="BN272" s="17" t="b">
        <f t="shared" ca="1" si="198"/>
        <v>0</v>
      </c>
      <c r="BO272" t="b">
        <f t="shared" ca="1" si="191"/>
        <v>0</v>
      </c>
      <c r="BP272" t="b">
        <f t="shared" ca="1" si="199"/>
        <v>1</v>
      </c>
      <c r="BQ272" t="b">
        <f t="shared" ca="1" si="200"/>
        <v>1</v>
      </c>
      <c r="BR272" s="106" t="b">
        <f t="shared" si="189"/>
        <v>1</v>
      </c>
    </row>
    <row r="273" spans="46:70">
      <c r="AT273" s="97" t="e">
        <f t="shared" ca="1" si="215"/>
        <v>#N/A</v>
      </c>
      <c r="AU273" s="91" t="e">
        <f t="shared" ca="1" si="216"/>
        <v>#N/A</v>
      </c>
      <c r="AV273" s="97" t="e">
        <f t="shared" ca="1" si="217"/>
        <v>#N/A</v>
      </c>
      <c r="AW273" s="91" t="e">
        <f t="shared" ca="1" si="218"/>
        <v>#N/A</v>
      </c>
      <c r="AX273" s="97" t="e">
        <f t="shared" ca="1" si="219"/>
        <v>#N/A</v>
      </c>
      <c r="AY273" s="91" t="e">
        <f t="shared" ca="1" si="220"/>
        <v>#N/A</v>
      </c>
      <c r="BD273" s="166">
        <v>229</v>
      </c>
      <c r="BE273" s="30">
        <f t="shared" ca="1" si="196"/>
        <v>1.2137024313282738</v>
      </c>
      <c r="BF273" s="30">
        <f t="shared" ca="1" si="201"/>
        <v>1.6629973389889983</v>
      </c>
      <c r="BG273" s="30">
        <f t="shared" ca="1" si="212"/>
        <v>1.39332209482862</v>
      </c>
      <c r="BH273" s="17" t="b">
        <f t="shared" ca="1" si="188"/>
        <v>0</v>
      </c>
      <c r="BI273" s="30" t="e">
        <f t="shared" ca="1" si="202"/>
        <v>#N/A</v>
      </c>
      <c r="BJ273" s="91" t="e">
        <f t="shared" ca="1" si="203"/>
        <v>#N/A</v>
      </c>
      <c r="BK273" t="b">
        <f t="shared" ca="1" si="197"/>
        <v>0</v>
      </c>
      <c r="BL273" s="30" t="e">
        <f t="shared" ca="1" si="213"/>
        <v>#N/A</v>
      </c>
      <c r="BM273" s="91" t="e">
        <f t="shared" ca="1" si="214"/>
        <v>#N/A</v>
      </c>
      <c r="BN273" s="17" t="b">
        <f t="shared" ca="1" si="198"/>
        <v>0</v>
      </c>
      <c r="BO273" t="b">
        <f t="shared" ca="1" si="191"/>
        <v>0</v>
      </c>
      <c r="BP273" t="b">
        <f t="shared" ca="1" si="199"/>
        <v>1</v>
      </c>
      <c r="BQ273" t="b">
        <f t="shared" ca="1" si="200"/>
        <v>1</v>
      </c>
      <c r="BR273" s="106" t="b">
        <f t="shared" si="189"/>
        <v>1</v>
      </c>
    </row>
    <row r="274" spans="46:70">
      <c r="AT274" s="97" t="e">
        <f t="shared" ca="1" si="215"/>
        <v>#N/A</v>
      </c>
      <c r="AU274" s="91" t="e">
        <f t="shared" ca="1" si="216"/>
        <v>#N/A</v>
      </c>
      <c r="AV274" s="97" t="e">
        <f t="shared" ca="1" si="217"/>
        <v>#N/A</v>
      </c>
      <c r="AW274" s="91" t="e">
        <f t="shared" ca="1" si="218"/>
        <v>#N/A</v>
      </c>
      <c r="AX274" s="97" t="e">
        <f t="shared" ca="1" si="219"/>
        <v>#N/A</v>
      </c>
      <c r="AY274" s="91" t="e">
        <f t="shared" ca="1" si="220"/>
        <v>#N/A</v>
      </c>
      <c r="BD274" s="166">
        <v>230</v>
      </c>
      <c r="BE274" s="30">
        <f t="shared" ca="1" si="196"/>
        <v>1.2387613366862311</v>
      </c>
      <c r="BF274" s="30">
        <f t="shared" ca="1" si="201"/>
        <v>1.6888583568650872</v>
      </c>
      <c r="BG274" s="30">
        <f t="shared" ca="1" si="212"/>
        <v>1.4149894341302083</v>
      </c>
      <c r="BH274" s="17" t="b">
        <f t="shared" ca="1" si="188"/>
        <v>0</v>
      </c>
      <c r="BI274" s="30" t="e">
        <f t="shared" ca="1" si="202"/>
        <v>#N/A</v>
      </c>
      <c r="BJ274" s="91" t="e">
        <f t="shared" ca="1" si="203"/>
        <v>#N/A</v>
      </c>
      <c r="BK274" t="b">
        <f t="shared" ca="1" si="197"/>
        <v>0</v>
      </c>
      <c r="BL274" s="30" t="e">
        <f t="shared" ca="1" si="213"/>
        <v>#N/A</v>
      </c>
      <c r="BM274" s="91" t="e">
        <f t="shared" ca="1" si="214"/>
        <v>#N/A</v>
      </c>
      <c r="BN274" s="17" t="b">
        <f t="shared" ca="1" si="198"/>
        <v>0</v>
      </c>
      <c r="BO274" t="b">
        <f t="shared" ca="1" si="191"/>
        <v>0</v>
      </c>
      <c r="BP274" t="b">
        <f t="shared" ca="1" si="199"/>
        <v>1</v>
      </c>
      <c r="BQ274" t="b">
        <f t="shared" ca="1" si="200"/>
        <v>1</v>
      </c>
      <c r="BR274" s="106" t="b">
        <f t="shared" si="189"/>
        <v>1</v>
      </c>
    </row>
    <row r="275" spans="46:70">
      <c r="AT275" s="97" t="e">
        <f t="shared" ca="1" si="215"/>
        <v>#N/A</v>
      </c>
      <c r="AU275" s="91" t="e">
        <f t="shared" ca="1" si="216"/>
        <v>#N/A</v>
      </c>
      <c r="AV275" s="97" t="e">
        <f t="shared" ca="1" si="217"/>
        <v>#N/A</v>
      </c>
      <c r="AW275" s="91" t="e">
        <f t="shared" ca="1" si="218"/>
        <v>#N/A</v>
      </c>
      <c r="AX275" s="97" t="e">
        <f t="shared" ca="1" si="219"/>
        <v>#N/A</v>
      </c>
      <c r="AY275" s="91" t="e">
        <f t="shared" ca="1" si="220"/>
        <v>#N/A</v>
      </c>
      <c r="BD275" s="166">
        <v>231</v>
      </c>
      <c r="BE275" s="30">
        <f t="shared" ca="1" si="196"/>
        <v>1.2652703613374365</v>
      </c>
      <c r="BF275" s="30">
        <f t="shared" ca="1" si="201"/>
        <v>1.7151009141928337</v>
      </c>
      <c r="BG275" s="30">
        <f t="shared" ca="1" si="212"/>
        <v>1.4369764416210229</v>
      </c>
      <c r="BH275" s="17" t="b">
        <f t="shared" ca="1" si="188"/>
        <v>1</v>
      </c>
      <c r="BI275" s="30">
        <f t="shared" ca="1" si="202"/>
        <v>-19.428649036424265</v>
      </c>
      <c r="BJ275" s="91">
        <f t="shared" ca="1" si="203"/>
        <v>-15.733009776245947</v>
      </c>
      <c r="BK275" t="b">
        <f t="shared" ca="1" si="197"/>
        <v>0</v>
      </c>
      <c r="BL275" s="30" t="e">
        <f t="shared" ca="1" si="213"/>
        <v>#N/A</v>
      </c>
      <c r="BM275" s="91" t="e">
        <f t="shared" ca="1" si="214"/>
        <v>#N/A</v>
      </c>
      <c r="BN275" s="17" t="b">
        <f t="shared" ca="1" si="198"/>
        <v>1</v>
      </c>
      <c r="BO275" t="b">
        <f t="shared" ca="1" si="191"/>
        <v>0</v>
      </c>
      <c r="BP275" t="b">
        <f t="shared" ca="1" si="199"/>
        <v>1</v>
      </c>
      <c r="BQ275" t="b">
        <f t="shared" ca="1" si="200"/>
        <v>1</v>
      </c>
      <c r="BR275" s="106" t="b">
        <f t="shared" si="189"/>
        <v>1</v>
      </c>
    </row>
    <row r="276" spans="46:70">
      <c r="AT276" s="97" t="e">
        <f t="shared" ca="1" si="215"/>
        <v>#N/A</v>
      </c>
      <c r="AU276" s="91" t="e">
        <f t="shared" ca="1" si="216"/>
        <v>#N/A</v>
      </c>
      <c r="AV276" s="97" t="e">
        <f t="shared" ca="1" si="217"/>
        <v>#N/A</v>
      </c>
      <c r="AW276" s="91" t="e">
        <f t="shared" ca="1" si="218"/>
        <v>#N/A</v>
      </c>
      <c r="AX276" s="97" t="e">
        <f t="shared" ca="1" si="219"/>
        <v>#N/A</v>
      </c>
      <c r="AY276" s="91" t="e">
        <f t="shared" ca="1" si="220"/>
        <v>#N/A</v>
      </c>
      <c r="BD276" s="166">
        <v>232</v>
      </c>
      <c r="BE276" s="30">
        <f t="shared" ca="1" si="196"/>
        <v>1.2933413417811437</v>
      </c>
      <c r="BF276" s="30">
        <f t="shared" ca="1" si="201"/>
        <v>1.7417170172350607</v>
      </c>
      <c r="BG276" s="30">
        <f t="shared" ca="1" si="212"/>
        <v>1.4592764198455914</v>
      </c>
      <c r="BH276" s="17" t="b">
        <f t="shared" ca="1" si="188"/>
        <v>1</v>
      </c>
      <c r="BI276" s="30">
        <f t="shared" ca="1" si="202"/>
        <v>-19.700268840168054</v>
      </c>
      <c r="BJ276" s="91">
        <f t="shared" ca="1" si="203"/>
        <v>-15.391536883141452</v>
      </c>
      <c r="BK276" t="b">
        <f t="shared" ca="1" si="197"/>
        <v>0</v>
      </c>
      <c r="BL276" s="30" t="e">
        <f t="shared" ca="1" si="213"/>
        <v>#N/A</v>
      </c>
      <c r="BM276" s="91" t="e">
        <f t="shared" ca="1" si="214"/>
        <v>#N/A</v>
      </c>
      <c r="BN276" s="17" t="b">
        <f t="shared" ca="1" si="198"/>
        <v>1</v>
      </c>
      <c r="BO276" t="b">
        <f t="shared" ca="1" si="191"/>
        <v>0</v>
      </c>
      <c r="BP276" t="b">
        <f t="shared" ca="1" si="199"/>
        <v>1</v>
      </c>
      <c r="BQ276" t="b">
        <f t="shared" ca="1" si="200"/>
        <v>1</v>
      </c>
      <c r="BR276" s="106" t="b">
        <f t="shared" si="189"/>
        <v>1</v>
      </c>
    </row>
    <row r="277" spans="46:70">
      <c r="AT277" s="97" t="e">
        <f t="shared" ca="1" si="215"/>
        <v>#N/A</v>
      </c>
      <c r="AU277" s="91" t="e">
        <f t="shared" ca="1" si="216"/>
        <v>#N/A</v>
      </c>
      <c r="AV277" s="97" t="e">
        <f t="shared" ca="1" si="217"/>
        <v>#N/A</v>
      </c>
      <c r="AW277" s="91" t="e">
        <f t="shared" ca="1" si="218"/>
        <v>#N/A</v>
      </c>
      <c r="AX277" s="97" t="e">
        <f t="shared" ca="1" si="219"/>
        <v>#N/A</v>
      </c>
      <c r="AY277" s="91" t="e">
        <f t="shared" ca="1" si="220"/>
        <v>#N/A</v>
      </c>
      <c r="BD277" s="166">
        <v>233</v>
      </c>
      <c r="BE277" s="30">
        <f t="shared" ca="1" si="196"/>
        <v>1.3230983075333937</v>
      </c>
      <c r="BF277" s="30">
        <f t="shared" ca="1" si="201"/>
        <v>1.7686985584689419</v>
      </c>
      <c r="BG277" s="30">
        <f t="shared" ca="1" si="212"/>
        <v>1.4818825760145189</v>
      </c>
      <c r="BH277" s="17" t="b">
        <f t="shared" ca="1" si="188"/>
        <v>1</v>
      </c>
      <c r="BI277" s="30">
        <f t="shared" ca="1" si="202"/>
        <v>-19.965887751182322</v>
      </c>
      <c r="BJ277" s="91">
        <f t="shared" ca="1" si="203"/>
        <v>-15.045375578801206</v>
      </c>
      <c r="BK277" t="b">
        <f t="shared" ca="1" si="197"/>
        <v>0</v>
      </c>
      <c r="BL277" s="30" t="e">
        <f t="shared" ca="1" si="213"/>
        <v>#N/A</v>
      </c>
      <c r="BM277" s="91" t="e">
        <f t="shared" ca="1" si="214"/>
        <v>#N/A</v>
      </c>
      <c r="BN277" s="17" t="b">
        <f t="shared" ca="1" si="198"/>
        <v>1</v>
      </c>
      <c r="BO277" t="b">
        <f t="shared" ca="1" si="191"/>
        <v>0</v>
      </c>
      <c r="BP277" t="b">
        <f t="shared" ca="1" si="199"/>
        <v>1</v>
      </c>
      <c r="BQ277" t="b">
        <f t="shared" ca="1" si="200"/>
        <v>1</v>
      </c>
      <c r="BR277" s="106" t="b">
        <f t="shared" si="189"/>
        <v>1</v>
      </c>
    </row>
    <row r="278" spans="46:70">
      <c r="AT278" s="97" t="e">
        <f t="shared" ca="1" si="215"/>
        <v>#N/A</v>
      </c>
      <c r="AU278" s="91" t="e">
        <f t="shared" ca="1" si="216"/>
        <v>#N/A</v>
      </c>
      <c r="AV278" s="97" t="e">
        <f t="shared" ca="1" si="217"/>
        <v>#N/A</v>
      </c>
      <c r="AW278" s="91" t="e">
        <f t="shared" ca="1" si="218"/>
        <v>#N/A</v>
      </c>
      <c r="AX278" s="97" t="e">
        <f t="shared" ca="1" si="219"/>
        <v>#N/A</v>
      </c>
      <c r="AY278" s="91" t="e">
        <f t="shared" ca="1" si="220"/>
        <v>#N/A</v>
      </c>
      <c r="BD278" s="166">
        <v>234</v>
      </c>
      <c r="BE278" s="30">
        <f t="shared" ca="1" si="196"/>
        <v>1.3546791714747508</v>
      </c>
      <c r="BF278" s="30">
        <f t="shared" ca="1" si="201"/>
        <v>1.7960373190556433</v>
      </c>
      <c r="BG278" s="30">
        <f t="shared" ca="1" si="212"/>
        <v>1.5047880240736471</v>
      </c>
      <c r="BH278" s="17" t="b">
        <f t="shared" ca="1" si="188"/>
        <v>1</v>
      </c>
      <c r="BI278" s="30">
        <f t="shared" ca="1" si="202"/>
        <v>-20.225424859373682</v>
      </c>
      <c r="BJ278" s="91">
        <f t="shared" ca="1" si="203"/>
        <v>-14.69463130731183</v>
      </c>
      <c r="BK278" t="b">
        <f t="shared" ca="1" si="197"/>
        <v>0</v>
      </c>
      <c r="BL278" s="30" t="e">
        <f t="shared" ca="1" si="213"/>
        <v>#N/A</v>
      </c>
      <c r="BM278" s="91" t="e">
        <f t="shared" ca="1" si="214"/>
        <v>#N/A</v>
      </c>
      <c r="BN278" s="17" t="b">
        <f t="shared" ca="1" si="198"/>
        <v>1</v>
      </c>
      <c r="BO278" t="b">
        <f t="shared" ca="1" si="191"/>
        <v>0</v>
      </c>
      <c r="BP278" t="b">
        <f t="shared" ca="1" si="199"/>
        <v>1</v>
      </c>
      <c r="BQ278" t="b">
        <f t="shared" ca="1" si="200"/>
        <v>1</v>
      </c>
      <c r="BR278" s="106" t="b">
        <f t="shared" si="189"/>
        <v>1</v>
      </c>
    </row>
    <row r="279" spans="46:70">
      <c r="AT279" s="97" t="e">
        <f t="shared" ca="1" si="215"/>
        <v>#N/A</v>
      </c>
      <c r="AU279" s="91" t="e">
        <f t="shared" ca="1" si="216"/>
        <v>#N/A</v>
      </c>
      <c r="AV279" s="97" t="e">
        <f t="shared" ca="1" si="217"/>
        <v>#N/A</v>
      </c>
      <c r="AW279" s="91" t="e">
        <f t="shared" ca="1" si="218"/>
        <v>#N/A</v>
      </c>
      <c r="AX279" s="97" t="e">
        <f t="shared" ca="1" si="219"/>
        <v>#N/A</v>
      </c>
      <c r="AY279" s="91" t="e">
        <f t="shared" ca="1" si="220"/>
        <v>#N/A</v>
      </c>
      <c r="BD279" s="166">
        <v>235</v>
      </c>
      <c r="BE279" s="30">
        <f t="shared" ca="1" si="196"/>
        <v>1.3882377101232752</v>
      </c>
      <c r="BF279" s="30">
        <f t="shared" ca="1" si="201"/>
        <v>1.8237249713438533</v>
      </c>
      <c r="BG279" s="30">
        <f t="shared" ca="1" si="212"/>
        <v>1.5279857868016067</v>
      </c>
      <c r="BH279" s="17" t="b">
        <f t="shared" ca="1" si="188"/>
        <v>1</v>
      </c>
      <c r="BI279" s="30">
        <f t="shared" ca="1" si="202"/>
        <v>-20.47880110722479</v>
      </c>
      <c r="BJ279" s="91">
        <f t="shared" ca="1" si="203"/>
        <v>-14.339410908776159</v>
      </c>
      <c r="BK279" t="b">
        <f t="shared" ca="1" si="197"/>
        <v>0</v>
      </c>
      <c r="BL279" s="30" t="e">
        <f t="shared" ca="1" si="213"/>
        <v>#N/A</v>
      </c>
      <c r="BM279" s="91" t="e">
        <f t="shared" ca="1" si="214"/>
        <v>#N/A</v>
      </c>
      <c r="BN279" s="17" t="b">
        <f t="shared" ca="1" si="198"/>
        <v>1</v>
      </c>
      <c r="BO279" t="b">
        <f t="shared" ca="1" si="191"/>
        <v>0</v>
      </c>
      <c r="BP279" t="b">
        <f t="shared" ca="1" si="199"/>
        <v>1</v>
      </c>
      <c r="BQ279" t="b">
        <f t="shared" ca="1" si="200"/>
        <v>1</v>
      </c>
      <c r="BR279" s="106" t="b">
        <f t="shared" si="189"/>
        <v>1</v>
      </c>
    </row>
    <row r="280" spans="46:70">
      <c r="AT280" s="97" t="e">
        <f t="shared" ca="1" si="215"/>
        <v>#N/A</v>
      </c>
      <c r="AU280" s="91" t="e">
        <f t="shared" ca="1" si="216"/>
        <v>#N/A</v>
      </c>
      <c r="AV280" s="97" t="e">
        <f t="shared" ca="1" si="217"/>
        <v>#N/A</v>
      </c>
      <c r="AW280" s="91" t="e">
        <f t="shared" ca="1" si="218"/>
        <v>#N/A</v>
      </c>
      <c r="AX280" s="97" t="e">
        <f t="shared" ca="1" si="219"/>
        <v>#N/A</v>
      </c>
      <c r="AY280" s="91" t="e">
        <f t="shared" ca="1" si="220"/>
        <v>#N/A</v>
      </c>
      <c r="BD280" s="166">
        <v>236</v>
      </c>
      <c r="BE280" s="30">
        <f t="shared" ca="1" si="196"/>
        <v>1.4239458935163336</v>
      </c>
      <c r="BF280" s="30">
        <f t="shared" ca="1" si="201"/>
        <v>1.8517530814064702</v>
      </c>
      <c r="BG280" s="30">
        <f t="shared" ca="1" si="212"/>
        <v>1.5514687979351507</v>
      </c>
      <c r="BH280" s="17" t="b">
        <f t="shared" ca="1" si="188"/>
        <v>1</v>
      </c>
      <c r="BI280" s="30">
        <f t="shared" ca="1" si="202"/>
        <v>-20.725939313876047</v>
      </c>
      <c r="BJ280" s="91">
        <f t="shared" ca="1" si="203"/>
        <v>-13.979822586768664</v>
      </c>
      <c r="BK280" t="b">
        <f t="shared" ca="1" si="197"/>
        <v>0</v>
      </c>
      <c r="BL280" s="30" t="e">
        <f t="shared" ca="1" si="213"/>
        <v>#N/A</v>
      </c>
      <c r="BM280" s="91" t="e">
        <f t="shared" ca="1" si="214"/>
        <v>#N/A</v>
      </c>
      <c r="BN280" s="17" t="b">
        <f t="shared" ca="1" si="198"/>
        <v>1</v>
      </c>
      <c r="BO280" t="b">
        <f t="shared" ca="1" si="191"/>
        <v>0</v>
      </c>
      <c r="BP280" t="b">
        <f t="shared" ca="1" si="199"/>
        <v>1</v>
      </c>
      <c r="BQ280" t="b">
        <f t="shared" ca="1" si="200"/>
        <v>1</v>
      </c>
      <c r="BR280" s="106" t="b">
        <f t="shared" si="189"/>
        <v>1</v>
      </c>
    </row>
    <row r="281" spans="46:70">
      <c r="AT281" s="97" t="e">
        <f t="shared" ca="1" si="215"/>
        <v>#N/A</v>
      </c>
      <c r="AU281" s="91" t="e">
        <f t="shared" ca="1" si="216"/>
        <v>#N/A</v>
      </c>
      <c r="AV281" s="97" t="e">
        <f t="shared" ca="1" si="217"/>
        <v>#N/A</v>
      </c>
      <c r="AW281" s="91" t="e">
        <f t="shared" ca="1" si="218"/>
        <v>#N/A</v>
      </c>
      <c r="AX281" s="97" t="e">
        <f t="shared" ca="1" si="219"/>
        <v>#N/A</v>
      </c>
      <c r="AY281" s="91" t="e">
        <f t="shared" ca="1" si="220"/>
        <v>#N/A</v>
      </c>
      <c r="BD281" s="166">
        <v>237</v>
      </c>
      <c r="BE281" s="30">
        <f t="shared" ca="1" si="196"/>
        <v>1.4619966388539809</v>
      </c>
      <c r="BF281" s="30">
        <f t="shared" ca="1" si="201"/>
        <v>1.8801131116096514</v>
      </c>
      <c r="BG281" s="30">
        <f t="shared" ca="1" si="212"/>
        <v>1.5752299043215998</v>
      </c>
      <c r="BH281" s="17" t="b">
        <f t="shared" ca="1" si="188"/>
        <v>1</v>
      </c>
      <c r="BI281" s="30">
        <f t="shared" ca="1" si="202"/>
        <v>-20.966764198635602</v>
      </c>
      <c r="BJ281" s="91">
        <f t="shared" ca="1" si="203"/>
        <v>-13.615975875375675</v>
      </c>
      <c r="BK281" t="b">
        <f t="shared" ca="1" si="197"/>
        <v>0</v>
      </c>
      <c r="BL281" s="30" t="e">
        <f t="shared" ca="1" si="213"/>
        <v>#N/A</v>
      </c>
      <c r="BM281" s="91" t="e">
        <f t="shared" ca="1" si="214"/>
        <v>#N/A</v>
      </c>
      <c r="BN281" s="17" t="b">
        <f t="shared" ca="1" si="198"/>
        <v>1</v>
      </c>
      <c r="BO281" t="b">
        <f t="shared" ca="1" si="191"/>
        <v>0</v>
      </c>
      <c r="BP281" t="b">
        <f t="shared" ca="1" si="199"/>
        <v>1</v>
      </c>
      <c r="BQ281" t="b">
        <f t="shared" ca="1" si="200"/>
        <v>1</v>
      </c>
      <c r="BR281" s="106" t="b">
        <f t="shared" si="189"/>
        <v>1</v>
      </c>
    </row>
    <row r="282" spans="46:70">
      <c r="AT282" s="97" t="e">
        <f t="shared" ca="1" si="215"/>
        <v>#N/A</v>
      </c>
      <c r="AU282" s="91" t="e">
        <f t="shared" ca="1" si="216"/>
        <v>#N/A</v>
      </c>
      <c r="AV282" s="97" t="e">
        <f t="shared" ca="1" si="217"/>
        <v>#N/A</v>
      </c>
      <c r="AW282" s="91" t="e">
        <f t="shared" ca="1" si="218"/>
        <v>#N/A</v>
      </c>
      <c r="AX282" s="97" t="e">
        <f t="shared" ca="1" si="219"/>
        <v>#N/A</v>
      </c>
      <c r="AY282" s="91" t="e">
        <f t="shared" ca="1" si="220"/>
        <v>#N/A</v>
      </c>
      <c r="BD282" s="166">
        <v>238</v>
      </c>
      <c r="BE282" s="30">
        <f t="shared" ca="1" si="196"/>
        <v>1.5026070805952614</v>
      </c>
      <c r="BF282" s="30">
        <f t="shared" ca="1" si="201"/>
        <v>1.9087964232134689</v>
      </c>
      <c r="BG282" s="30">
        <f t="shared" ca="1" si="212"/>
        <v>1.5992618680977713</v>
      </c>
      <c r="BH282" s="17" t="b">
        <f t="shared" ca="1" si="188"/>
        <v>1</v>
      </c>
      <c r="BI282" s="30">
        <f t="shared" ca="1" si="202"/>
        <v>-21.201202403910649</v>
      </c>
      <c r="BJ282" s="91">
        <f t="shared" ca="1" si="203"/>
        <v>-13.247981605830125</v>
      </c>
      <c r="BK282" t="b">
        <f t="shared" ca="1" si="197"/>
        <v>0</v>
      </c>
      <c r="BL282" s="30" t="e">
        <f t="shared" ca="1" si="213"/>
        <v>#N/A</v>
      </c>
      <c r="BM282" s="91" t="e">
        <f t="shared" ca="1" si="214"/>
        <v>#N/A</v>
      </c>
      <c r="BN282" s="17" t="b">
        <f t="shared" ca="1" si="198"/>
        <v>1</v>
      </c>
      <c r="BO282" t="b">
        <f t="shared" ca="1" si="191"/>
        <v>0</v>
      </c>
      <c r="BP282" t="b">
        <f t="shared" ca="1" si="199"/>
        <v>1</v>
      </c>
      <c r="BQ282" t="b">
        <f t="shared" ca="1" si="200"/>
        <v>1</v>
      </c>
      <c r="BR282" s="106" t="b">
        <f t="shared" si="189"/>
        <v>1</v>
      </c>
    </row>
    <row r="283" spans="46:70">
      <c r="AT283" s="97" t="e">
        <f t="shared" ca="1" si="215"/>
        <v>#N/A</v>
      </c>
      <c r="AU283" s="91" t="e">
        <f t="shared" ca="1" si="216"/>
        <v>#N/A</v>
      </c>
      <c r="AV283" s="97" t="e">
        <f t="shared" ca="1" si="217"/>
        <v>#N/A</v>
      </c>
      <c r="AW283" s="91" t="e">
        <f t="shared" ca="1" si="218"/>
        <v>#N/A</v>
      </c>
      <c r="AX283" s="97" t="e">
        <f t="shared" ca="1" si="219"/>
        <v>#N/A</v>
      </c>
      <c r="AY283" s="91" t="e">
        <f t="shared" ca="1" si="220"/>
        <v>#N/A</v>
      </c>
      <c r="BD283" s="166">
        <v>239</v>
      </c>
      <c r="BE283" s="30">
        <f t="shared" ca="1" si="196"/>
        <v>1.5460224736194559</v>
      </c>
      <c r="BF283" s="30">
        <f t="shared" ca="1" si="201"/>
        <v>1.9377942790033469</v>
      </c>
      <c r="BG283" s="30">
        <f t="shared" ca="1" si="212"/>
        <v>1.623557368894696</v>
      </c>
      <c r="BH283" s="17" t="b">
        <f t="shared" ca="1" si="188"/>
        <v>1</v>
      </c>
      <c r="BI283" s="30">
        <f t="shared" ca="1" si="202"/>
        <v>-21.429182517552803</v>
      </c>
      <c r="BJ283" s="91">
        <f t="shared" ca="1" si="203"/>
        <v>-12.875951872751362</v>
      </c>
      <c r="BK283" t="b">
        <f t="shared" ca="1" si="197"/>
        <v>0</v>
      </c>
      <c r="BL283" s="30" t="e">
        <f t="shared" ca="1" si="213"/>
        <v>#N/A</v>
      </c>
      <c r="BM283" s="91" t="e">
        <f t="shared" ca="1" si="214"/>
        <v>#N/A</v>
      </c>
      <c r="BN283" s="17" t="b">
        <f t="shared" ca="1" si="198"/>
        <v>1</v>
      </c>
      <c r="BO283" t="b">
        <f t="shared" ca="1" si="191"/>
        <v>0</v>
      </c>
      <c r="BP283" t="b">
        <f t="shared" ca="1" si="199"/>
        <v>1</v>
      </c>
      <c r="BQ283" t="b">
        <f t="shared" ca="1" si="200"/>
        <v>1</v>
      </c>
      <c r="BR283" s="106" t="b">
        <f t="shared" si="189"/>
        <v>1</v>
      </c>
    </row>
    <row r="284" spans="46:70">
      <c r="AT284" s="97" t="e">
        <f t="shared" ca="1" si="215"/>
        <v>#N/A</v>
      </c>
      <c r="AU284" s="91" t="e">
        <f t="shared" ca="1" si="216"/>
        <v>#N/A</v>
      </c>
      <c r="AV284" s="97" t="e">
        <f t="shared" ca="1" si="217"/>
        <v>#N/A</v>
      </c>
      <c r="AW284" s="91" t="e">
        <f t="shared" ca="1" si="218"/>
        <v>#N/A</v>
      </c>
      <c r="AX284" s="97" t="e">
        <f t="shared" ca="1" si="219"/>
        <v>#N/A</v>
      </c>
      <c r="AY284" s="91" t="e">
        <f t="shared" ca="1" si="220"/>
        <v>#N/A</v>
      </c>
      <c r="BD284" s="166">
        <v>240</v>
      </c>
      <c r="BE284" s="30">
        <f t="shared" ca="1" si="196"/>
        <v>1.5925208771612889</v>
      </c>
      <c r="BF284" s="30">
        <f t="shared" ca="1" si="201"/>
        <v>1.9670978459515029</v>
      </c>
      <c r="BG284" s="30">
        <f t="shared" ca="1" si="212"/>
        <v>1.6481090060674755</v>
      </c>
      <c r="BH284" s="17" t="b">
        <f t="shared" ca="1" si="188"/>
        <v>1</v>
      </c>
      <c r="BI284" s="30">
        <f t="shared" ca="1" si="202"/>
        <v>-21.650635094610958</v>
      </c>
      <c r="BJ284" s="91">
        <f t="shared" ca="1" si="203"/>
        <v>-12.500000000000011</v>
      </c>
      <c r="BK284" t="b">
        <f t="shared" ca="1" si="197"/>
        <v>0</v>
      </c>
      <c r="BL284" s="30" t="e">
        <f t="shared" ca="1" si="213"/>
        <v>#N/A</v>
      </c>
      <c r="BM284" s="91" t="e">
        <f t="shared" ca="1" si="214"/>
        <v>#N/A</v>
      </c>
      <c r="BN284" s="17" t="b">
        <f t="shared" ca="1" si="198"/>
        <v>1</v>
      </c>
      <c r="BO284" t="b">
        <f t="shared" ca="1" si="191"/>
        <v>0</v>
      </c>
      <c r="BP284" t="b">
        <f t="shared" ca="1" si="199"/>
        <v>1</v>
      </c>
      <c r="BQ284" t="b">
        <f t="shared" ca="1" si="200"/>
        <v>1</v>
      </c>
      <c r="BR284" s="106" t="b">
        <f t="shared" si="189"/>
        <v>1</v>
      </c>
    </row>
    <row r="285" spans="46:70">
      <c r="AT285" s="97" t="e">
        <f t="shared" ca="1" si="215"/>
        <v>#N/A</v>
      </c>
      <c r="AU285" s="91" t="e">
        <f t="shared" ca="1" si="216"/>
        <v>#N/A</v>
      </c>
      <c r="AV285" s="97" t="e">
        <f t="shared" ca="1" si="217"/>
        <v>#N/A</v>
      </c>
      <c r="AW285" s="91" t="e">
        <f t="shared" ca="1" si="218"/>
        <v>#N/A</v>
      </c>
      <c r="AX285" s="97" t="e">
        <f t="shared" ca="1" si="219"/>
        <v>#N/A</v>
      </c>
      <c r="AY285" s="91" t="e">
        <f t="shared" ca="1" si="220"/>
        <v>#N/A</v>
      </c>
      <c r="BD285" s="166">
        <v>241</v>
      </c>
      <c r="BE285" s="30">
        <f t="shared" ca="1" si="196"/>
        <v>1.6424188079767412</v>
      </c>
      <c r="BF285" s="30">
        <f t="shared" ca="1" si="201"/>
        <v>1.9966981979075766</v>
      </c>
      <c r="BG285" s="30">
        <f t="shared" ca="1" si="212"/>
        <v>1.6729093009495912</v>
      </c>
      <c r="BH285" s="17" t="b">
        <f t="shared" ca="1" si="188"/>
        <v>0</v>
      </c>
      <c r="BI285" s="30" t="e">
        <f t="shared" ca="1" si="202"/>
        <v>#N/A</v>
      </c>
      <c r="BJ285" s="91" t="e">
        <f t="shared" ca="1" si="203"/>
        <v>#N/A</v>
      </c>
      <c r="BK285" t="b">
        <f t="shared" ca="1" si="197"/>
        <v>0</v>
      </c>
      <c r="BL285" s="30" t="e">
        <f t="shared" ca="1" si="213"/>
        <v>#N/A</v>
      </c>
      <c r="BM285" s="91" t="e">
        <f t="shared" ca="1" si="214"/>
        <v>#N/A</v>
      </c>
      <c r="BN285" s="17" t="b">
        <f t="shared" ca="1" si="198"/>
        <v>1</v>
      </c>
      <c r="BO285" t="b">
        <f t="shared" ca="1" si="191"/>
        <v>0</v>
      </c>
      <c r="BP285" t="b">
        <f t="shared" ca="1" si="199"/>
        <v>1</v>
      </c>
      <c r="BQ285" t="b">
        <f t="shared" ca="1" si="200"/>
        <v>1</v>
      </c>
      <c r="BR285" s="106" t="b">
        <f t="shared" si="189"/>
        <v>0</v>
      </c>
    </row>
    <row r="286" spans="46:70">
      <c r="AT286" s="97" t="e">
        <f t="shared" ca="1" si="215"/>
        <v>#N/A</v>
      </c>
      <c r="AU286" s="91" t="e">
        <f t="shared" ca="1" si="216"/>
        <v>#N/A</v>
      </c>
      <c r="AV286" s="97" t="e">
        <f t="shared" ca="1" si="217"/>
        <v>#N/A</v>
      </c>
      <c r="AW286" s="91" t="e">
        <f t="shared" ca="1" si="218"/>
        <v>#N/A</v>
      </c>
      <c r="AX286" s="97" t="e">
        <f t="shared" ca="1" si="219"/>
        <v>#N/A</v>
      </c>
      <c r="AY286" s="91" t="e">
        <f t="shared" ca="1" si="220"/>
        <v>#N/A</v>
      </c>
      <c r="BD286" s="166">
        <v>242</v>
      </c>
      <c r="BE286" s="30">
        <f t="shared" ca="1" si="196"/>
        <v>1.6960781050412441</v>
      </c>
      <c r="BF286" s="30">
        <f t="shared" ca="1" si="201"/>
        <v>2.0265863183176132</v>
      </c>
      <c r="BG286" s="30">
        <f t="shared" ca="1" si="212"/>
        <v>1.6979506991309734</v>
      </c>
      <c r="BH286" s="17" t="b">
        <f t="shared" ca="1" si="188"/>
        <v>0</v>
      </c>
      <c r="BI286" s="30" t="e">
        <f t="shared" ca="1" si="202"/>
        <v>#N/A</v>
      </c>
      <c r="BJ286" s="91" t="e">
        <f t="shared" ca="1" si="203"/>
        <v>#N/A</v>
      </c>
      <c r="BK286" t="b">
        <f t="shared" ca="1" si="197"/>
        <v>0</v>
      </c>
      <c r="BL286" s="30" t="e">
        <f t="shared" ca="1" si="213"/>
        <v>#N/A</v>
      </c>
      <c r="BM286" s="91" t="e">
        <f t="shared" ca="1" si="214"/>
        <v>#N/A</v>
      </c>
      <c r="BN286" s="17" t="b">
        <f t="shared" ca="1" si="198"/>
        <v>1</v>
      </c>
      <c r="BO286" t="b">
        <f t="shared" ca="1" si="191"/>
        <v>0</v>
      </c>
      <c r="BP286" t="b">
        <f t="shared" ca="1" si="199"/>
        <v>1</v>
      </c>
      <c r="BQ286" t="b">
        <f t="shared" ca="1" si="200"/>
        <v>1</v>
      </c>
      <c r="BR286" s="106" t="b">
        <f t="shared" si="189"/>
        <v>0</v>
      </c>
    </row>
    <row r="287" spans="46:70">
      <c r="AT287" s="97" t="e">
        <f t="shared" ca="1" si="215"/>
        <v>#N/A</v>
      </c>
      <c r="AU287" s="91" t="e">
        <f t="shared" ca="1" si="216"/>
        <v>#N/A</v>
      </c>
      <c r="AV287" s="97" t="e">
        <f t="shared" ca="1" si="217"/>
        <v>#N/A</v>
      </c>
      <c r="AW287" s="91" t="e">
        <f t="shared" ca="1" si="218"/>
        <v>#N/A</v>
      </c>
      <c r="AX287" s="97" t="e">
        <f t="shared" ca="1" si="219"/>
        <v>#N/A</v>
      </c>
      <c r="AY287" s="91" t="e">
        <f t="shared" ca="1" si="220"/>
        <v>#N/A</v>
      </c>
      <c r="BD287" s="166">
        <v>243</v>
      </c>
      <c r="BE287" s="30">
        <f t="shared" ca="1" si="196"/>
        <v>1.7539143198755427</v>
      </c>
      <c r="BF287" s="30">
        <f t="shared" ca="1" si="201"/>
        <v>2.056753102970605</v>
      </c>
      <c r="BG287" s="30">
        <f t="shared" ca="1" si="212"/>
        <v>1.7232255727591557</v>
      </c>
      <c r="BH287" s="17" t="b">
        <f t="shared" ca="1" si="188"/>
        <v>0</v>
      </c>
      <c r="BI287" s="30" t="e">
        <f t="shared" ca="1" si="202"/>
        <v>#N/A</v>
      </c>
      <c r="BJ287" s="91" t="e">
        <f t="shared" ca="1" si="203"/>
        <v>#N/A</v>
      </c>
      <c r="BK287" t="b">
        <f t="shared" ca="1" si="197"/>
        <v>0</v>
      </c>
      <c r="BL287" s="30" t="e">
        <f t="shared" ca="1" si="213"/>
        <v>#N/A</v>
      </c>
      <c r="BM287" s="91" t="e">
        <f t="shared" ca="1" si="214"/>
        <v>#N/A</v>
      </c>
      <c r="BN287" s="17" t="b">
        <f t="shared" ca="1" si="198"/>
        <v>1</v>
      </c>
      <c r="BO287" t="b">
        <f t="shared" ca="1" si="191"/>
        <v>0</v>
      </c>
      <c r="BP287" t="b">
        <f t="shared" ca="1" si="199"/>
        <v>1</v>
      </c>
      <c r="BQ287" t="b">
        <f t="shared" ca="1" si="200"/>
        <v>1</v>
      </c>
      <c r="BR287" s="106" t="b">
        <f t="shared" si="189"/>
        <v>0</v>
      </c>
    </row>
    <row r="288" spans="46:70">
      <c r="AT288" s="97" t="e">
        <f t="shared" ca="1" si="215"/>
        <v>#N/A</v>
      </c>
      <c r="AU288" s="91" t="e">
        <f t="shared" ca="1" si="216"/>
        <v>#N/A</v>
      </c>
      <c r="AV288" s="97" t="e">
        <f t="shared" ca="1" si="217"/>
        <v>#N/A</v>
      </c>
      <c r="AW288" s="91" t="e">
        <f t="shared" ca="1" si="218"/>
        <v>#N/A</v>
      </c>
      <c r="AX288" s="97" t="e">
        <f t="shared" ca="1" si="219"/>
        <v>#N/A</v>
      </c>
      <c r="AY288" s="91" t="e">
        <f t="shared" ca="1" si="220"/>
        <v>#N/A</v>
      </c>
      <c r="BD288" s="166">
        <v>244</v>
      </c>
      <c r="BE288" s="30">
        <f t="shared" ca="1" si="196"/>
        <v>1.8164070432394714</v>
      </c>
      <c r="BF288" s="30">
        <f t="shared" ca="1" si="201"/>
        <v>2.0871893627717149</v>
      </c>
      <c r="BG288" s="30">
        <f t="shared" ca="1" si="212"/>
        <v>1.7487262228627882</v>
      </c>
      <c r="BH288" s="17" t="b">
        <f t="shared" ca="1" si="188"/>
        <v>0</v>
      </c>
      <c r="BI288" s="30" t="e">
        <f t="shared" ca="1" si="202"/>
        <v>#N/A</v>
      </c>
      <c r="BJ288" s="91" t="e">
        <f t="shared" ca="1" si="203"/>
        <v>#N/A</v>
      </c>
      <c r="BK288" t="b">
        <f t="shared" ca="1" si="197"/>
        <v>0</v>
      </c>
      <c r="BL288" s="30" t="e">
        <f t="shared" ca="1" si="213"/>
        <v>#N/A</v>
      </c>
      <c r="BM288" s="91" t="e">
        <f t="shared" ca="1" si="214"/>
        <v>#N/A</v>
      </c>
      <c r="BN288" s="17" t="b">
        <f t="shared" ca="1" si="198"/>
        <v>1</v>
      </c>
      <c r="BO288" t="b">
        <f t="shared" ca="1" si="191"/>
        <v>0</v>
      </c>
      <c r="BP288" t="b">
        <f t="shared" ca="1" si="199"/>
        <v>1</v>
      </c>
      <c r="BQ288" t="b">
        <f t="shared" ca="1" si="200"/>
        <v>1</v>
      </c>
      <c r="BR288" s="106" t="b">
        <f t="shared" si="189"/>
        <v>0</v>
      </c>
    </row>
    <row r="289" spans="46:70">
      <c r="AT289" s="97" t="e">
        <f t="shared" ca="1" si="215"/>
        <v>#N/A</v>
      </c>
      <c r="AU289" s="91" t="e">
        <f t="shared" ca="1" si="216"/>
        <v>#N/A</v>
      </c>
      <c r="AV289" s="97" t="e">
        <f t="shared" ca="1" si="217"/>
        <v>#N/A</v>
      </c>
      <c r="AW289" s="91" t="e">
        <f t="shared" ca="1" si="218"/>
        <v>#N/A</v>
      </c>
      <c r="AX289" s="97" t="e">
        <f t="shared" ca="1" si="219"/>
        <v>#N/A</v>
      </c>
      <c r="AY289" s="91" t="e">
        <f t="shared" ca="1" si="220"/>
        <v>#N/A</v>
      </c>
      <c r="BD289" s="166">
        <v>245</v>
      </c>
      <c r="BE289" s="30">
        <f t="shared" ca="1" si="196"/>
        <v>1.8841127103712265</v>
      </c>
      <c r="BF289" s="30">
        <f t="shared" ca="1" si="201"/>
        <v>2.1178858265413658</v>
      </c>
      <c r="BG289" s="30">
        <f t="shared" ca="1" si="212"/>
        <v>1.7744448816968199</v>
      </c>
      <c r="BH289" s="17" t="b">
        <f t="shared" ref="BH289:BH352" ca="1" si="221">AND(BN289,BP289,BR289)</f>
        <v>0</v>
      </c>
      <c r="BI289" s="30" t="e">
        <f t="shared" ca="1" si="202"/>
        <v>#N/A</v>
      </c>
      <c r="BJ289" s="91" t="e">
        <f t="shared" ca="1" si="203"/>
        <v>#N/A</v>
      </c>
      <c r="BK289" t="b">
        <f t="shared" ca="1" si="197"/>
        <v>0</v>
      </c>
      <c r="BL289" s="30" t="e">
        <f t="shared" ca="1" si="213"/>
        <v>#N/A</v>
      </c>
      <c r="BM289" s="91" t="e">
        <f t="shared" ca="1" si="214"/>
        <v>#N/A</v>
      </c>
      <c r="BN289" s="17" t="b">
        <f t="shared" ca="1" si="198"/>
        <v>1</v>
      </c>
      <c r="BO289" t="b">
        <f t="shared" ca="1" si="191"/>
        <v>0</v>
      </c>
      <c r="BP289" t="b">
        <f t="shared" ca="1" si="199"/>
        <v>1</v>
      </c>
      <c r="BQ289" t="b">
        <f t="shared" ca="1" si="200"/>
        <v>1</v>
      </c>
      <c r="BR289" s="106" t="b">
        <f t="shared" ref="BR289:BR352" si="222">ABS(COS(RADIANS(BD289)))&gt;=0.5</f>
        <v>0</v>
      </c>
    </row>
    <row r="290" spans="46:70">
      <c r="AT290" s="97" t="e">
        <f t="shared" ca="1" si="215"/>
        <v>#N/A</v>
      </c>
      <c r="AU290" s="91" t="e">
        <f t="shared" ca="1" si="216"/>
        <v>#N/A</v>
      </c>
      <c r="AV290" s="97" t="e">
        <f t="shared" ca="1" si="217"/>
        <v>#N/A</v>
      </c>
      <c r="AW290" s="91" t="e">
        <f t="shared" ca="1" si="218"/>
        <v>#N/A</v>
      </c>
      <c r="AX290" s="97" t="e">
        <f t="shared" ca="1" si="219"/>
        <v>#N/A</v>
      </c>
      <c r="AY290" s="91" t="e">
        <f t="shared" ca="1" si="220"/>
        <v>#N/A</v>
      </c>
      <c r="BD290" s="166">
        <v>246</v>
      </c>
      <c r="BE290" s="30">
        <f t="shared" ca="1" si="196"/>
        <v>1.9576806076757947</v>
      </c>
      <c r="BF290" s="30">
        <f t="shared" ca="1" si="201"/>
        <v>2.1488331438393273</v>
      </c>
      <c r="BG290" s="30">
        <f t="shared" ca="1" si="212"/>
        <v>1.8003737151086256</v>
      </c>
      <c r="BH290" s="17" t="b">
        <f t="shared" ca="1" si="221"/>
        <v>0</v>
      </c>
      <c r="BI290" s="30" t="e">
        <f t="shared" ca="1" si="202"/>
        <v>#N/A</v>
      </c>
      <c r="BJ290" s="91" t="e">
        <f t="shared" ca="1" si="203"/>
        <v>#N/A</v>
      </c>
      <c r="BK290" t="b">
        <f t="shared" ca="1" si="197"/>
        <v>0</v>
      </c>
      <c r="BL290" s="30" t="e">
        <f t="shared" ca="1" si="213"/>
        <v>#N/A</v>
      </c>
      <c r="BM290" s="91" t="e">
        <f t="shared" ca="1" si="214"/>
        <v>#N/A</v>
      </c>
      <c r="BN290" s="17" t="b">
        <f t="shared" ca="1" si="198"/>
        <v>1</v>
      </c>
      <c r="BO290" t="b">
        <f t="shared" ca="1" si="191"/>
        <v>0</v>
      </c>
      <c r="BP290" t="b">
        <f t="shared" ca="1" si="199"/>
        <v>1</v>
      </c>
      <c r="BQ290" t="b">
        <f t="shared" ca="1" si="200"/>
        <v>1</v>
      </c>
      <c r="BR290" s="106" t="b">
        <f t="shared" si="222"/>
        <v>0</v>
      </c>
    </row>
    <row r="291" spans="46:70">
      <c r="AT291" s="97" t="e">
        <f t="shared" ca="1" si="215"/>
        <v>#N/A</v>
      </c>
      <c r="AU291" s="91" t="e">
        <f t="shared" ca="1" si="216"/>
        <v>#N/A</v>
      </c>
      <c r="AV291" s="97" t="e">
        <f t="shared" ca="1" si="217"/>
        <v>#N/A</v>
      </c>
      <c r="AW291" s="91" t="e">
        <f t="shared" ca="1" si="218"/>
        <v>#N/A</v>
      </c>
      <c r="AX291" s="97" t="e">
        <f t="shared" ca="1" si="219"/>
        <v>#N/A</v>
      </c>
      <c r="AY291" s="91" t="e">
        <f t="shared" ca="1" si="220"/>
        <v>#N/A</v>
      </c>
      <c r="BD291" s="166">
        <v>247</v>
      </c>
      <c r="BE291" s="30">
        <f t="shared" ca="1" si="196"/>
        <v>2.0378730552114273</v>
      </c>
      <c r="BF291" s="30">
        <f t="shared" ca="1" si="201"/>
        <v>2.1800218878129587</v>
      </c>
      <c r="BG291" s="30">
        <f t="shared" ca="1" si="212"/>
        <v>1.8265048249243707</v>
      </c>
      <c r="BH291" s="17" t="b">
        <f t="shared" ca="1" si="221"/>
        <v>0</v>
      </c>
      <c r="BI291" s="30" t="e">
        <f t="shared" ca="1" si="202"/>
        <v>#N/A</v>
      </c>
      <c r="BJ291" s="91" t="e">
        <f t="shared" ca="1" si="203"/>
        <v>#N/A</v>
      </c>
      <c r="BK291" t="b">
        <f t="shared" ca="1" si="197"/>
        <v>0</v>
      </c>
      <c r="BL291" s="30" t="e">
        <f t="shared" ca="1" si="213"/>
        <v>#N/A</v>
      </c>
      <c r="BM291" s="91" t="e">
        <f t="shared" ca="1" si="214"/>
        <v>#N/A</v>
      </c>
      <c r="BN291" s="17" t="b">
        <f t="shared" ca="1" si="198"/>
        <v>1</v>
      </c>
      <c r="BO291" t="b">
        <f t="shared" ref="BO291:BO354" ca="1" si="223">AND(BG291&lt;1.3,BF291&gt;0.7)</f>
        <v>0</v>
      </c>
      <c r="BP291" t="b">
        <f t="shared" ca="1" si="199"/>
        <v>0</v>
      </c>
      <c r="BQ291" t="b">
        <f t="shared" ca="1" si="200"/>
        <v>1</v>
      </c>
      <c r="BR291" s="106" t="b">
        <f t="shared" si="222"/>
        <v>0</v>
      </c>
    </row>
    <row r="292" spans="46:70">
      <c r="AT292" s="97" t="e">
        <f t="shared" ca="1" si="215"/>
        <v>#N/A</v>
      </c>
      <c r="AU292" s="91" t="e">
        <f t="shared" ca="1" si="216"/>
        <v>#N/A</v>
      </c>
      <c r="AV292" s="97" t="e">
        <f t="shared" ca="1" si="217"/>
        <v>#N/A</v>
      </c>
      <c r="AW292" s="91" t="e">
        <f t="shared" ca="1" si="218"/>
        <v>#N/A</v>
      </c>
      <c r="AX292" s="97" t="e">
        <f t="shared" ca="1" si="219"/>
        <v>#N/A</v>
      </c>
      <c r="AY292" s="91" t="e">
        <f t="shared" ca="1" si="220"/>
        <v>#N/A</v>
      </c>
      <c r="BD292" s="166">
        <v>248</v>
      </c>
      <c r="BE292" s="30">
        <f t="shared" ca="1" si="196"/>
        <v>2.125591093631888</v>
      </c>
      <c r="BF292" s="30">
        <f t="shared" ca="1" si="201"/>
        <v>2.2114425580687129</v>
      </c>
      <c r="BG292" s="30">
        <f t="shared" ca="1" si="212"/>
        <v>1.8528302513548678</v>
      </c>
      <c r="BH292" s="17" t="b">
        <f t="shared" ca="1" si="221"/>
        <v>0</v>
      </c>
      <c r="BI292" s="30" t="e">
        <f t="shared" ca="1" si="202"/>
        <v>#N/A</v>
      </c>
      <c r="BJ292" s="91" t="e">
        <f t="shared" ca="1" si="203"/>
        <v>#N/A</v>
      </c>
      <c r="BK292" t="b">
        <f t="shared" ca="1" si="197"/>
        <v>0</v>
      </c>
      <c r="BL292" s="30" t="e">
        <f t="shared" ca="1" si="213"/>
        <v>#N/A</v>
      </c>
      <c r="BM292" s="91" t="e">
        <f t="shared" ca="1" si="214"/>
        <v>#N/A</v>
      </c>
      <c r="BN292" s="17" t="b">
        <f t="shared" ca="1" si="198"/>
        <v>1</v>
      </c>
      <c r="BO292" t="b">
        <f t="shared" ca="1" si="223"/>
        <v>0</v>
      </c>
      <c r="BP292" t="b">
        <f t="shared" ca="1" si="199"/>
        <v>0</v>
      </c>
      <c r="BQ292" t="b">
        <f t="shared" ca="1" si="200"/>
        <v>1</v>
      </c>
      <c r="BR292" s="106" t="b">
        <f t="shared" si="222"/>
        <v>0</v>
      </c>
    </row>
    <row r="293" spans="46:70">
      <c r="AT293" s="97" t="e">
        <f t="shared" ca="1" si="215"/>
        <v>#N/A</v>
      </c>
      <c r="AU293" s="91" t="e">
        <f t="shared" ca="1" si="216"/>
        <v>#N/A</v>
      </c>
      <c r="AV293" s="97" t="e">
        <f t="shared" ca="1" si="217"/>
        <v>#N/A</v>
      </c>
      <c r="AW293" s="91" t="e">
        <f t="shared" ca="1" si="218"/>
        <v>#N/A</v>
      </c>
      <c r="AX293" s="97" t="e">
        <f t="shared" ca="1" si="219"/>
        <v>#N/A</v>
      </c>
      <c r="AY293" s="91" t="e">
        <f t="shared" ca="1" si="220"/>
        <v>#N/A</v>
      </c>
      <c r="BD293" s="166">
        <v>249</v>
      </c>
      <c r="BE293" s="30">
        <f t="shared" ca="1" si="196"/>
        <v>2.2219075103980277</v>
      </c>
      <c r="BF293" s="30">
        <f t="shared" ca="1" si="201"/>
        <v>2.2430855835660521</v>
      </c>
      <c r="BG293" s="30">
        <f t="shared" ca="1" si="212"/>
        <v>1.8793419754202059</v>
      </c>
      <c r="BH293" s="17" t="b">
        <f t="shared" ca="1" si="221"/>
        <v>0</v>
      </c>
      <c r="BI293" s="30" t="e">
        <f t="shared" ca="1" si="202"/>
        <v>#N/A</v>
      </c>
      <c r="BJ293" s="91" t="e">
        <f t="shared" ca="1" si="203"/>
        <v>#N/A</v>
      </c>
      <c r="BK293" t="b">
        <f t="shared" ca="1" si="197"/>
        <v>0</v>
      </c>
      <c r="BL293" s="30" t="e">
        <f t="shared" ca="1" si="213"/>
        <v>#N/A</v>
      </c>
      <c r="BM293" s="91" t="e">
        <f t="shared" ca="1" si="214"/>
        <v>#N/A</v>
      </c>
      <c r="BN293" s="17" t="b">
        <f t="shared" ca="1" si="198"/>
        <v>1</v>
      </c>
      <c r="BO293" t="b">
        <f t="shared" ca="1" si="223"/>
        <v>0</v>
      </c>
      <c r="BP293" t="b">
        <f t="shared" ca="1" si="199"/>
        <v>0</v>
      </c>
      <c r="BQ293" t="b">
        <f t="shared" ca="1" si="200"/>
        <v>1</v>
      </c>
      <c r="BR293" s="106" t="b">
        <f t="shared" si="222"/>
        <v>0</v>
      </c>
    </row>
    <row r="294" spans="46:70">
      <c r="AT294" s="97" t="e">
        <f t="shared" ca="1" si="215"/>
        <v>#N/A</v>
      </c>
      <c r="AU294" s="91" t="e">
        <f t="shared" ca="1" si="216"/>
        <v>#N/A</v>
      </c>
      <c r="AV294" s="97" t="e">
        <f t="shared" ca="1" si="217"/>
        <v>#N/A</v>
      </c>
      <c r="AW294" s="91" t="e">
        <f t="shared" ca="1" si="218"/>
        <v>#N/A</v>
      </c>
      <c r="AX294" s="97" t="e">
        <f t="shared" ca="1" si="219"/>
        <v>#N/A</v>
      </c>
      <c r="AY294" s="91" t="e">
        <f t="shared" ca="1" si="220"/>
        <v>#N/A</v>
      </c>
      <c r="BD294" s="166">
        <v>250</v>
      </c>
      <c r="BE294" s="30">
        <f t="shared" ca="1" si="196"/>
        <v>2.3281097739978813</v>
      </c>
      <c r="BF294" s="30">
        <f t="shared" ca="1" si="201"/>
        <v>2.2749413255328772</v>
      </c>
      <c r="BG294" s="30">
        <f t="shared" ca="1" si="212"/>
        <v>1.9060319213924106</v>
      </c>
      <c r="BH294" s="17" t="b">
        <f t="shared" ca="1" si="221"/>
        <v>0</v>
      </c>
      <c r="BI294" s="30" t="e">
        <f t="shared" ca="1" si="202"/>
        <v>#N/A</v>
      </c>
      <c r="BJ294" s="91" t="e">
        <f t="shared" ca="1" si="203"/>
        <v>#N/A</v>
      </c>
      <c r="BK294" t="b">
        <f t="shared" ca="1" si="197"/>
        <v>0</v>
      </c>
      <c r="BL294" s="30" t="e">
        <f t="shared" ca="1" si="213"/>
        <v>#N/A</v>
      </c>
      <c r="BM294" s="91" t="e">
        <f t="shared" ca="1" si="214"/>
        <v>#N/A</v>
      </c>
      <c r="BN294" s="17" t="b">
        <f t="shared" ca="1" si="198"/>
        <v>1</v>
      </c>
      <c r="BO294" t="b">
        <f t="shared" ca="1" si="223"/>
        <v>0</v>
      </c>
      <c r="BP294" t="b">
        <f t="shared" ca="1" si="199"/>
        <v>0</v>
      </c>
      <c r="BQ294" t="b">
        <f t="shared" ca="1" si="200"/>
        <v>1</v>
      </c>
      <c r="BR294" s="106" t="b">
        <f t="shared" si="222"/>
        <v>0</v>
      </c>
    </row>
    <row r="295" spans="46:70">
      <c r="AT295" s="97" t="e">
        <f t="shared" ca="1" si="215"/>
        <v>#N/A</v>
      </c>
      <c r="AU295" s="91" t="e">
        <f t="shared" ca="1" si="216"/>
        <v>#N/A</v>
      </c>
      <c r="AV295" s="97" t="e">
        <f t="shared" ca="1" si="217"/>
        <v>#N/A</v>
      </c>
      <c r="AW295" s="91" t="e">
        <f t="shared" ca="1" si="218"/>
        <v>#N/A</v>
      </c>
      <c r="AX295" s="97" t="e">
        <f t="shared" ca="1" si="219"/>
        <v>#N/A</v>
      </c>
      <c r="AY295" s="91" t="e">
        <f t="shared" ca="1" si="220"/>
        <v>#N/A</v>
      </c>
      <c r="BD295" s="166">
        <v>251</v>
      </c>
      <c r="BE295" s="30">
        <f t="shared" ca="1" si="196"/>
        <v>2.4457565264892316</v>
      </c>
      <c r="BF295" s="30">
        <f t="shared" ca="1" si="201"/>
        <v>2.3070000804015898</v>
      </c>
      <c r="BG295" s="30">
        <f t="shared" ca="1" si="212"/>
        <v>1.9328919592553859</v>
      </c>
      <c r="BH295" s="17" t="b">
        <f t="shared" ca="1" si="221"/>
        <v>0</v>
      </c>
      <c r="BI295" s="30" t="e">
        <f t="shared" ca="1" si="202"/>
        <v>#N/A</v>
      </c>
      <c r="BJ295" s="91" t="e">
        <f t="shared" ca="1" si="203"/>
        <v>#N/A</v>
      </c>
      <c r="BK295" t="b">
        <f t="shared" ca="1" si="197"/>
        <v>0</v>
      </c>
      <c r="BL295" s="30" t="e">
        <f t="shared" ca="1" si="213"/>
        <v>#N/A</v>
      </c>
      <c r="BM295" s="91" t="e">
        <f t="shared" ca="1" si="214"/>
        <v>#N/A</v>
      </c>
      <c r="BN295" s="17" t="b">
        <f t="shared" ca="1" si="198"/>
        <v>1</v>
      </c>
      <c r="BO295" t="b">
        <f t="shared" ca="1" si="223"/>
        <v>0</v>
      </c>
      <c r="BP295" t="b">
        <f t="shared" ca="1" si="199"/>
        <v>0</v>
      </c>
      <c r="BQ295" t="b">
        <f t="shared" ca="1" si="200"/>
        <v>1</v>
      </c>
      <c r="BR295" s="106" t="b">
        <f t="shared" si="222"/>
        <v>0</v>
      </c>
    </row>
    <row r="296" spans="46:70">
      <c r="AT296" s="97" t="e">
        <f t="shared" ca="1" si="215"/>
        <v>#N/A</v>
      </c>
      <c r="AU296" s="91" t="e">
        <f t="shared" ca="1" si="216"/>
        <v>#N/A</v>
      </c>
      <c r="AV296" s="97" t="e">
        <f t="shared" ca="1" si="217"/>
        <v>#N/A</v>
      </c>
      <c r="AW296" s="91" t="e">
        <f t="shared" ca="1" si="218"/>
        <v>#N/A</v>
      </c>
      <c r="AX296" s="97" t="e">
        <f t="shared" ca="1" si="219"/>
        <v>#N/A</v>
      </c>
      <c r="AY296" s="91" t="e">
        <f t="shared" ca="1" si="220"/>
        <v>#N/A</v>
      </c>
      <c r="BD296" s="166">
        <v>252</v>
      </c>
      <c r="BE296" s="30">
        <f t="shared" ca="1" si="196"/>
        <v>2.5767529070407629</v>
      </c>
      <c r="BF296" s="30">
        <f t="shared" ca="1" si="201"/>
        <v>2.3392520827648977</v>
      </c>
      <c r="BG296" s="30">
        <f t="shared" ca="1" si="212"/>
        <v>1.9599139071814007</v>
      </c>
      <c r="BH296" s="17" t="b">
        <f t="shared" ca="1" si="221"/>
        <v>0</v>
      </c>
      <c r="BI296" s="30" t="e">
        <f t="shared" ca="1" si="202"/>
        <v>#N/A</v>
      </c>
      <c r="BJ296" s="91" t="e">
        <f t="shared" ca="1" si="203"/>
        <v>#N/A</v>
      </c>
      <c r="BK296" t="b">
        <f t="shared" ca="1" si="197"/>
        <v>0</v>
      </c>
      <c r="BL296" s="30" t="e">
        <f t="shared" ca="1" si="213"/>
        <v>#N/A</v>
      </c>
      <c r="BM296" s="91" t="e">
        <f t="shared" ca="1" si="214"/>
        <v>#N/A</v>
      </c>
      <c r="BN296" s="17" t="b">
        <f t="shared" ca="1" si="198"/>
        <v>1</v>
      </c>
      <c r="BO296" t="b">
        <f t="shared" ca="1" si="223"/>
        <v>0</v>
      </c>
      <c r="BP296" t="b">
        <f t="shared" ca="1" si="199"/>
        <v>0</v>
      </c>
      <c r="BQ296" t="b">
        <f t="shared" ca="1" si="200"/>
        <v>1</v>
      </c>
      <c r="BR296" s="106" t="b">
        <f t="shared" si="222"/>
        <v>0</v>
      </c>
    </row>
    <row r="297" spans="46:70">
      <c r="AT297" s="97" t="e">
        <f t="shared" ca="1" si="215"/>
        <v>#N/A</v>
      </c>
      <c r="AU297" s="91" t="e">
        <f t="shared" ca="1" si="216"/>
        <v>#N/A</v>
      </c>
      <c r="AV297" s="97" t="e">
        <f t="shared" ca="1" si="217"/>
        <v>#N/A</v>
      </c>
      <c r="AW297" s="91" t="e">
        <f t="shared" ca="1" si="218"/>
        <v>#N/A</v>
      </c>
      <c r="AX297" s="97" t="e">
        <f t="shared" ca="1" si="219"/>
        <v>#N/A</v>
      </c>
      <c r="AY297" s="91" t="e">
        <f t="shared" ca="1" si="220"/>
        <v>#N/A</v>
      </c>
      <c r="BD297" s="166">
        <v>253</v>
      </c>
      <c r="BE297" s="30">
        <f t="shared" ca="1" si="196"/>
        <v>2.7234524604074033</v>
      </c>
      <c r="BF297" s="30">
        <f t="shared" ca="1" si="201"/>
        <v>2.3716875083504485</v>
      </c>
      <c r="BG297" s="30">
        <f t="shared" ca="1" si="212"/>
        <v>1.9870895340233488</v>
      </c>
      <c r="BH297" s="17" t="b">
        <f t="shared" ca="1" si="221"/>
        <v>0</v>
      </c>
      <c r="BI297" s="30" t="e">
        <f t="shared" ca="1" si="202"/>
        <v>#N/A</v>
      </c>
      <c r="BJ297" s="91" t="e">
        <f t="shared" ca="1" si="203"/>
        <v>#N/A</v>
      </c>
      <c r="BK297" t="b">
        <f t="shared" ca="1" si="197"/>
        <v>0</v>
      </c>
      <c r="BL297" s="30" t="e">
        <f t="shared" ca="1" si="213"/>
        <v>#N/A</v>
      </c>
      <c r="BM297" s="91" t="e">
        <f t="shared" ca="1" si="214"/>
        <v>#N/A</v>
      </c>
      <c r="BN297" s="17" t="b">
        <f t="shared" ca="1" si="198"/>
        <v>1</v>
      </c>
      <c r="BO297" t="b">
        <f t="shared" ca="1" si="223"/>
        <v>0</v>
      </c>
      <c r="BP297" t="b">
        <f t="shared" ca="1" si="199"/>
        <v>0</v>
      </c>
      <c r="BQ297" t="b">
        <f t="shared" ca="1" si="200"/>
        <v>1</v>
      </c>
      <c r="BR297" s="106" t="b">
        <f t="shared" si="222"/>
        <v>0</v>
      </c>
    </row>
    <row r="298" spans="46:70">
      <c r="AT298" s="97" t="e">
        <f t="shared" ca="1" si="215"/>
        <v>#N/A</v>
      </c>
      <c r="AU298" s="91" t="e">
        <f t="shared" ca="1" si="216"/>
        <v>#N/A</v>
      </c>
      <c r="AV298" s="97" t="e">
        <f t="shared" ca="1" si="217"/>
        <v>#N/A</v>
      </c>
      <c r="AW298" s="91" t="e">
        <f t="shared" ca="1" si="218"/>
        <v>#N/A</v>
      </c>
      <c r="AX298" s="97" t="e">
        <f t="shared" ca="1" si="219"/>
        <v>#N/A</v>
      </c>
      <c r="AY298" s="91" t="e">
        <f t="shared" ca="1" si="220"/>
        <v>#N/A</v>
      </c>
      <c r="BD298" s="166">
        <v>254</v>
      </c>
      <c r="BE298" s="30">
        <f t="shared" ca="1" si="196"/>
        <v>2.8887972612438575</v>
      </c>
      <c r="BF298" s="30">
        <f t="shared" ca="1" si="201"/>
        <v>2.4042964770134025</v>
      </c>
      <c r="BG298" s="30">
        <f t="shared" ca="1" si="212"/>
        <v>2.0144105618220398</v>
      </c>
      <c r="BH298" s="17" t="b">
        <f t="shared" ca="1" si="221"/>
        <v>0</v>
      </c>
      <c r="BI298" s="30" t="e">
        <f t="shared" ca="1" si="202"/>
        <v>#N/A</v>
      </c>
      <c r="BJ298" s="91" t="e">
        <f t="shared" ca="1" si="203"/>
        <v>#N/A</v>
      </c>
      <c r="BK298" t="b">
        <f t="shared" ca="1" si="197"/>
        <v>0</v>
      </c>
      <c r="BL298" s="30" t="e">
        <f t="shared" ca="1" si="213"/>
        <v>#N/A</v>
      </c>
      <c r="BM298" s="91" t="e">
        <f t="shared" ca="1" si="214"/>
        <v>#N/A</v>
      </c>
      <c r="BN298" s="17" t="b">
        <f t="shared" ca="1" si="198"/>
        <v>1</v>
      </c>
      <c r="BO298" t="b">
        <f t="shared" ca="1" si="223"/>
        <v>0</v>
      </c>
      <c r="BP298" t="b">
        <f t="shared" ca="1" si="199"/>
        <v>0</v>
      </c>
      <c r="BQ298" t="b">
        <f t="shared" ca="1" si="200"/>
        <v>1</v>
      </c>
      <c r="BR298" s="106" t="b">
        <f t="shared" si="222"/>
        <v>0</v>
      </c>
    </row>
    <row r="299" spans="46:70">
      <c r="AT299" s="97" t="e">
        <f t="shared" ca="1" si="215"/>
        <v>#N/A</v>
      </c>
      <c r="AU299" s="91" t="e">
        <f t="shared" ca="1" si="216"/>
        <v>#N/A</v>
      </c>
      <c r="AV299" s="97" t="e">
        <f t="shared" ca="1" si="217"/>
        <v>#N/A</v>
      </c>
      <c r="AW299" s="91" t="e">
        <f t="shared" ca="1" si="218"/>
        <v>#N/A</v>
      </c>
      <c r="AX299" s="97" t="e">
        <f t="shared" ca="1" si="219"/>
        <v>#N/A</v>
      </c>
      <c r="AY299" s="91" t="e">
        <f t="shared" ca="1" si="220"/>
        <v>#N/A</v>
      </c>
      <c r="BD299" s="166">
        <v>255</v>
      </c>
      <c r="BE299" s="30">
        <f t="shared" ca="1" si="196"/>
        <v>3.0765140883092239</v>
      </c>
      <c r="BF299" s="30">
        <f t="shared" ca="1" si="201"/>
        <v>2.4370690557460102</v>
      </c>
      <c r="BG299" s="30">
        <f t="shared" ca="1" si="212"/>
        <v>2.0418686683277385</v>
      </c>
      <c r="BH299" s="17" t="b">
        <f t="shared" ca="1" si="221"/>
        <v>0</v>
      </c>
      <c r="BI299" s="30" t="e">
        <f t="shared" ca="1" si="202"/>
        <v>#N/A</v>
      </c>
      <c r="BJ299" s="91" t="e">
        <f t="shared" ca="1" si="203"/>
        <v>#N/A</v>
      </c>
      <c r="BK299" t="b">
        <f t="shared" ca="1" si="197"/>
        <v>0</v>
      </c>
      <c r="BL299" s="30" t="e">
        <f t="shared" ca="1" si="213"/>
        <v>#N/A</v>
      </c>
      <c r="BM299" s="91" t="e">
        <f t="shared" ca="1" si="214"/>
        <v>#N/A</v>
      </c>
      <c r="BN299" s="17" t="b">
        <f t="shared" ca="1" si="198"/>
        <v>1</v>
      </c>
      <c r="BO299" t="b">
        <f t="shared" ca="1" si="223"/>
        <v>0</v>
      </c>
      <c r="BP299" t="b">
        <f t="shared" ca="1" si="199"/>
        <v>0</v>
      </c>
      <c r="BQ299" t="b">
        <f t="shared" ca="1" si="200"/>
        <v>1</v>
      </c>
      <c r="BR299" s="106" t="b">
        <f t="shared" si="222"/>
        <v>0</v>
      </c>
    </row>
    <row r="300" spans="46:70">
      <c r="AT300" s="97" t="e">
        <f t="shared" ca="1" si="215"/>
        <v>#N/A</v>
      </c>
      <c r="AU300" s="91" t="e">
        <f t="shared" ca="1" si="216"/>
        <v>#N/A</v>
      </c>
      <c r="AV300" s="97" t="e">
        <f t="shared" ca="1" si="217"/>
        <v>#N/A</v>
      </c>
      <c r="AW300" s="91" t="e">
        <f t="shared" ca="1" si="218"/>
        <v>#N/A</v>
      </c>
      <c r="AX300" s="97" t="e">
        <f t="shared" ca="1" si="219"/>
        <v>#N/A</v>
      </c>
      <c r="AY300" s="91" t="e">
        <f t="shared" ca="1" si="220"/>
        <v>#N/A</v>
      </c>
      <c r="BD300" s="166">
        <v>256</v>
      </c>
      <c r="BE300" s="30">
        <f t="shared" ref="BE300:BE363" ca="1" si="224">1.56*$C$9^2/ABS(COS(RADIANS(BD300)))/$C$4</f>
        <v>3.291394673503619</v>
      </c>
      <c r="BF300" s="30">
        <f t="shared" ca="1" si="201"/>
        <v>2.4699952617033176</v>
      </c>
      <c r="BG300" s="30">
        <f t="shared" ca="1" si="212"/>
        <v>2.069455489535212</v>
      </c>
      <c r="BH300" s="17" t="b">
        <f t="shared" ca="1" si="221"/>
        <v>0</v>
      </c>
      <c r="BI300" s="30" t="e">
        <f t="shared" ca="1" si="202"/>
        <v>#N/A</v>
      </c>
      <c r="BJ300" s="91" t="e">
        <f t="shared" ca="1" si="203"/>
        <v>#N/A</v>
      </c>
      <c r="BK300" t="b">
        <f t="shared" ref="BK300:BK363" ca="1" si="225">AND(BO300,BQ300)</f>
        <v>0</v>
      </c>
      <c r="BL300" s="30" t="e">
        <f t="shared" ca="1" si="213"/>
        <v>#N/A</v>
      </c>
      <c r="BM300" s="91" t="e">
        <f t="shared" ca="1" si="214"/>
        <v>#N/A</v>
      </c>
      <c r="BN300" s="17" t="b">
        <f t="shared" ref="BN300:BN363" ca="1" si="226">AND(BG300&lt;2.3,BF300&gt;1.7)</f>
        <v>1</v>
      </c>
      <c r="BO300" t="b">
        <f t="shared" ca="1" si="223"/>
        <v>0</v>
      </c>
      <c r="BP300" t="b">
        <f t="shared" ref="BP300:BP363" ca="1" si="227">AND(0.5&lt;BE300,BE300&lt;2)</f>
        <v>0</v>
      </c>
      <c r="BQ300" t="b">
        <f t="shared" ref="BQ300:BQ363" ca="1" si="228">BE300&gt;0.33</f>
        <v>1</v>
      </c>
      <c r="BR300" s="106" t="b">
        <f t="shared" si="222"/>
        <v>0</v>
      </c>
    </row>
    <row r="301" spans="46:70">
      <c r="AT301" s="97" t="e">
        <f t="shared" ca="1" si="215"/>
        <v>#N/A</v>
      </c>
      <c r="AU301" s="91" t="e">
        <f t="shared" ca="1" si="216"/>
        <v>#N/A</v>
      </c>
      <c r="AV301" s="97" t="e">
        <f t="shared" ca="1" si="217"/>
        <v>#N/A</v>
      </c>
      <c r="AW301" s="91" t="e">
        <f t="shared" ca="1" si="218"/>
        <v>#N/A</v>
      </c>
      <c r="AX301" s="97" t="e">
        <f t="shared" ca="1" si="219"/>
        <v>#N/A</v>
      </c>
      <c r="AY301" s="91" t="e">
        <f t="shared" ca="1" si="220"/>
        <v>#N/A</v>
      </c>
      <c r="BD301" s="166">
        <v>257</v>
      </c>
      <c r="BE301" s="30">
        <f t="shared" ca="1" si="224"/>
        <v>3.5397052967952018</v>
      </c>
      <c r="BF301" s="30">
        <f t="shared" ref="BF301:BF364" ca="1" si="229">$D$17/(3*$C$9^2/(3*$C$9+$C$14*COS(RADIANS(BD301))))</f>
        <v>2.5030650652440261</v>
      </c>
      <c r="BG301" s="30">
        <f t="shared" ca="1" si="212"/>
        <v>2.0971626222314814</v>
      </c>
      <c r="BH301" s="17" t="b">
        <f t="shared" ca="1" si="221"/>
        <v>0</v>
      </c>
      <c r="BI301" s="30" t="e">
        <f t="shared" ref="BI301:BI364" ca="1" si="230">IF(BH301,$C$14*SIN(RADIANS(BD301)),#N/A)</f>
        <v>#N/A</v>
      </c>
      <c r="BJ301" s="91" t="e">
        <f t="shared" ref="BJ301:BJ364" ca="1" si="231">IF(BH301,$C$14*COS(RADIANS(BD301)),#N/A)</f>
        <v>#N/A</v>
      </c>
      <c r="BK301" t="b">
        <f t="shared" ca="1" si="225"/>
        <v>0</v>
      </c>
      <c r="BL301" s="30" t="e">
        <f t="shared" ca="1" si="213"/>
        <v>#N/A</v>
      </c>
      <c r="BM301" s="91" t="e">
        <f t="shared" ca="1" si="214"/>
        <v>#N/A</v>
      </c>
      <c r="BN301" s="17" t="b">
        <f t="shared" ca="1" si="226"/>
        <v>1</v>
      </c>
      <c r="BO301" t="b">
        <f t="shared" ca="1" si="223"/>
        <v>0</v>
      </c>
      <c r="BP301" t="b">
        <f t="shared" ca="1" si="227"/>
        <v>0</v>
      </c>
      <c r="BQ301" t="b">
        <f t="shared" ca="1" si="228"/>
        <v>1</v>
      </c>
      <c r="BR301" s="106" t="b">
        <f t="shared" si="222"/>
        <v>0</v>
      </c>
    </row>
    <row r="302" spans="46:70">
      <c r="AT302" s="97" t="e">
        <f t="shared" ca="1" si="215"/>
        <v>#N/A</v>
      </c>
      <c r="AU302" s="91" t="e">
        <f t="shared" ca="1" si="216"/>
        <v>#N/A</v>
      </c>
      <c r="AV302" s="97" t="e">
        <f t="shared" ca="1" si="217"/>
        <v>#N/A</v>
      </c>
      <c r="AW302" s="91" t="e">
        <f t="shared" ca="1" si="218"/>
        <v>#N/A</v>
      </c>
      <c r="AX302" s="97" t="e">
        <f t="shared" ca="1" si="219"/>
        <v>#N/A</v>
      </c>
      <c r="AY302" s="91" t="e">
        <f t="shared" ca="1" si="220"/>
        <v>#N/A</v>
      </c>
      <c r="BD302" s="166">
        <v>258</v>
      </c>
      <c r="BE302" s="30">
        <f t="shared" ca="1" si="224"/>
        <v>3.8298011788023447</v>
      </c>
      <c r="BF302" s="30">
        <f t="shared" ca="1" si="229"/>
        <v>2.536268392985622</v>
      </c>
      <c r="BG302" s="30">
        <f t="shared" ca="1" si="212"/>
        <v>2.1249816265555213</v>
      </c>
      <c r="BH302" s="17" t="b">
        <f t="shared" ca="1" si="221"/>
        <v>0</v>
      </c>
      <c r="BI302" s="30" t="e">
        <f t="shared" ca="1" si="230"/>
        <v>#N/A</v>
      </c>
      <c r="BJ302" s="91" t="e">
        <f t="shared" ca="1" si="231"/>
        <v>#N/A</v>
      </c>
      <c r="BK302" t="b">
        <f t="shared" ca="1" si="225"/>
        <v>0</v>
      </c>
      <c r="BL302" s="30" t="e">
        <f t="shared" ca="1" si="213"/>
        <v>#N/A</v>
      </c>
      <c r="BM302" s="91" t="e">
        <f t="shared" ca="1" si="214"/>
        <v>#N/A</v>
      </c>
      <c r="BN302" s="17" t="b">
        <f t="shared" ca="1" si="226"/>
        <v>1</v>
      </c>
      <c r="BO302" t="b">
        <f t="shared" ca="1" si="223"/>
        <v>0</v>
      </c>
      <c r="BP302" t="b">
        <f t="shared" ca="1" si="227"/>
        <v>0</v>
      </c>
      <c r="BQ302" t="b">
        <f t="shared" ca="1" si="228"/>
        <v>1</v>
      </c>
      <c r="BR302" s="106" t="b">
        <f t="shared" si="222"/>
        <v>0</v>
      </c>
    </row>
    <row r="303" spans="46:70">
      <c r="AT303" s="97" t="e">
        <f t="shared" ref="AT303:AT334" ca="1" si="232">IF(OR(K139=181,K139=-1,K139=179.5),#N/A,I139*SIN(RADIANS(K139)))</f>
        <v>#N/A</v>
      </c>
      <c r="AU303" s="91" t="e">
        <f t="shared" ref="AU303:AU334" ca="1" si="233">IF(OR(K139=181,K139=-1,K139=179.5),#N/A,I139*COS(RADIANS(K139)))</f>
        <v>#N/A</v>
      </c>
      <c r="AV303" s="97" t="e">
        <f t="shared" ref="AV303:AV334" ca="1" si="234">IF(OR(M139=181,M139=-1,M139=179.5),#N/A,I139*SIN(RADIANS(M139)))</f>
        <v>#N/A</v>
      </c>
      <c r="AW303" s="91" t="e">
        <f t="shared" ref="AW303:AW334" ca="1" si="235">IF(OR(M139=181,M139=-1,M139=179.5),#N/A,I139*COS(RADIANS(M139)))</f>
        <v>#N/A</v>
      </c>
      <c r="AX303" s="97" t="e">
        <f t="shared" ca="1" si="219"/>
        <v>#N/A</v>
      </c>
      <c r="AY303" s="91" t="e">
        <f t="shared" ca="1" si="220"/>
        <v>#N/A</v>
      </c>
      <c r="BD303" s="166">
        <v>259</v>
      </c>
      <c r="BE303" s="30">
        <f t="shared" ca="1" si="224"/>
        <v>4.1730759968066273</v>
      </c>
      <c r="BF303" s="30">
        <f t="shared" ca="1" si="229"/>
        <v>2.5695951308728304</v>
      </c>
      <c r="BG303" s="30">
        <f t="shared" ca="1" si="212"/>
        <v>2.1529040285691283</v>
      </c>
      <c r="BH303" s="17" t="b">
        <f t="shared" ca="1" si="221"/>
        <v>0</v>
      </c>
      <c r="BI303" s="30" t="e">
        <f t="shared" ca="1" si="230"/>
        <v>#N/A</v>
      </c>
      <c r="BJ303" s="91" t="e">
        <f t="shared" ca="1" si="231"/>
        <v>#N/A</v>
      </c>
      <c r="BK303" t="b">
        <f t="shared" ca="1" si="225"/>
        <v>0</v>
      </c>
      <c r="BL303" s="30" t="e">
        <f t="shared" ca="1" si="213"/>
        <v>#N/A</v>
      </c>
      <c r="BM303" s="91" t="e">
        <f t="shared" ca="1" si="214"/>
        <v>#N/A</v>
      </c>
      <c r="BN303" s="17" t="b">
        <f t="shared" ca="1" si="226"/>
        <v>1</v>
      </c>
      <c r="BO303" t="b">
        <f t="shared" ca="1" si="223"/>
        <v>0</v>
      </c>
      <c r="BP303" t="b">
        <f t="shared" ca="1" si="227"/>
        <v>0</v>
      </c>
      <c r="BQ303" t="b">
        <f t="shared" ca="1" si="228"/>
        <v>1</v>
      </c>
      <c r="BR303" s="106" t="b">
        <f t="shared" si="222"/>
        <v>0</v>
      </c>
    </row>
    <row r="304" spans="46:70">
      <c r="AT304" s="97" t="e">
        <f t="shared" ca="1" si="232"/>
        <v>#N/A</v>
      </c>
      <c r="AU304" s="91" t="e">
        <f t="shared" ca="1" si="233"/>
        <v>#N/A</v>
      </c>
      <c r="AV304" s="97" t="e">
        <f t="shared" ca="1" si="234"/>
        <v>#N/A</v>
      </c>
      <c r="AW304" s="91" t="e">
        <f t="shared" ca="1" si="235"/>
        <v>#N/A</v>
      </c>
      <c r="AX304" s="97" t="e">
        <f t="shared" ca="1" si="219"/>
        <v>#N/A</v>
      </c>
      <c r="AY304" s="91" t="e">
        <f t="shared" ca="1" si="220"/>
        <v>#N/A</v>
      </c>
      <c r="BD304" s="166">
        <v>260</v>
      </c>
      <c r="BE304" s="30">
        <f t="shared" ca="1" si="224"/>
        <v>4.5854811105932241</v>
      </c>
      <c r="BF304" s="30">
        <f t="shared" ca="1" si="229"/>
        <v>2.6030351272584435</v>
      </c>
      <c r="BG304" s="30">
        <f t="shared" ca="1" si="212"/>
        <v>2.1809213228381554</v>
      </c>
      <c r="BH304" s="17" t="b">
        <f t="shared" ca="1" si="221"/>
        <v>0</v>
      </c>
      <c r="BI304" s="30" t="e">
        <f t="shared" ca="1" si="230"/>
        <v>#N/A</v>
      </c>
      <c r="BJ304" s="91" t="e">
        <f t="shared" ca="1" si="231"/>
        <v>#N/A</v>
      </c>
      <c r="BK304" t="b">
        <f t="shared" ca="1" si="225"/>
        <v>0</v>
      </c>
      <c r="BL304" s="30" t="e">
        <f t="shared" ca="1" si="213"/>
        <v>#N/A</v>
      </c>
      <c r="BM304" s="91" t="e">
        <f t="shared" ca="1" si="214"/>
        <v>#N/A</v>
      </c>
      <c r="BN304" s="17" t="b">
        <f t="shared" ca="1" si="226"/>
        <v>1</v>
      </c>
      <c r="BO304" t="b">
        <f t="shared" ca="1" si="223"/>
        <v>0</v>
      </c>
      <c r="BP304" t="b">
        <f t="shared" ca="1" si="227"/>
        <v>0</v>
      </c>
      <c r="BQ304" t="b">
        <f t="shared" ca="1" si="228"/>
        <v>1</v>
      </c>
      <c r="BR304" s="106" t="b">
        <f t="shared" si="222"/>
        <v>0</v>
      </c>
    </row>
    <row r="305" spans="46:70">
      <c r="AT305" s="97" t="e">
        <f t="shared" ca="1" si="232"/>
        <v>#N/A</v>
      </c>
      <c r="AU305" s="91" t="e">
        <f t="shared" ca="1" si="233"/>
        <v>#N/A</v>
      </c>
      <c r="AV305" s="97" t="e">
        <f t="shared" ca="1" si="234"/>
        <v>#N/A</v>
      </c>
      <c r="AW305" s="91" t="e">
        <f t="shared" ca="1" si="235"/>
        <v>#N/A</v>
      </c>
      <c r="AX305" s="97" t="e">
        <f t="shared" ca="1" si="219"/>
        <v>#N/A</v>
      </c>
      <c r="AY305" s="91" t="e">
        <f t="shared" ca="1" si="220"/>
        <v>#N/A</v>
      </c>
      <c r="BD305" s="166">
        <v>261</v>
      </c>
      <c r="BE305" s="30">
        <f t="shared" ca="1" si="224"/>
        <v>5.0900576057575728</v>
      </c>
      <c r="BF305" s="30">
        <f t="shared" ca="1" si="229"/>
        <v>2.6365781959956234</v>
      </c>
      <c r="BG305" s="30">
        <f t="shared" ca="1" si="212"/>
        <v>2.2090249750233601</v>
      </c>
      <c r="BH305" s="17" t="b">
        <f t="shared" ca="1" si="221"/>
        <v>0</v>
      </c>
      <c r="BI305" s="30" t="e">
        <f t="shared" ca="1" si="230"/>
        <v>#N/A</v>
      </c>
      <c r="BJ305" s="91" t="e">
        <f t="shared" ca="1" si="231"/>
        <v>#N/A</v>
      </c>
      <c r="BK305" t="b">
        <f t="shared" ca="1" si="225"/>
        <v>0</v>
      </c>
      <c r="BL305" s="30" t="e">
        <f t="shared" ca="1" si="213"/>
        <v>#N/A</v>
      </c>
      <c r="BM305" s="91" t="e">
        <f t="shared" ca="1" si="214"/>
        <v>#N/A</v>
      </c>
      <c r="BN305" s="17" t="b">
        <f t="shared" ca="1" si="226"/>
        <v>1</v>
      </c>
      <c r="BO305" t="b">
        <f t="shared" ca="1" si="223"/>
        <v>0</v>
      </c>
      <c r="BP305" t="b">
        <f t="shared" ca="1" si="227"/>
        <v>0</v>
      </c>
      <c r="BQ305" t="b">
        <f t="shared" ca="1" si="228"/>
        <v>1</v>
      </c>
      <c r="BR305" s="106" t="b">
        <f t="shared" si="222"/>
        <v>0</v>
      </c>
    </row>
    <row r="306" spans="46:70">
      <c r="AT306" s="97" t="e">
        <f t="shared" ca="1" si="232"/>
        <v>#N/A</v>
      </c>
      <c r="AU306" s="91" t="e">
        <f t="shared" ca="1" si="233"/>
        <v>#N/A</v>
      </c>
      <c r="AV306" s="97" t="e">
        <f t="shared" ca="1" si="234"/>
        <v>#N/A</v>
      </c>
      <c r="AW306" s="91" t="e">
        <f t="shared" ca="1" si="235"/>
        <v>#N/A</v>
      </c>
      <c r="AX306" s="97" t="e">
        <f t="shared" ca="1" si="219"/>
        <v>#N/A</v>
      </c>
      <c r="AY306" s="91" t="e">
        <f t="shared" ca="1" si="220"/>
        <v>#N/A</v>
      </c>
      <c r="BD306" s="166">
        <v>262</v>
      </c>
      <c r="BE306" s="30">
        <f t="shared" ca="1" si="224"/>
        <v>5.7213673697557628</v>
      </c>
      <c r="BF306" s="30">
        <f t="shared" ca="1" si="229"/>
        <v>2.6702141195406939</v>
      </c>
      <c r="BG306" s="30">
        <f t="shared" ca="1" si="212"/>
        <v>2.2372064244800409</v>
      </c>
      <c r="BH306" s="17" t="b">
        <f t="shared" ca="1" si="221"/>
        <v>0</v>
      </c>
      <c r="BI306" s="30" t="e">
        <f t="shared" ca="1" si="230"/>
        <v>#N/A</v>
      </c>
      <c r="BJ306" s="91" t="e">
        <f t="shared" ca="1" si="231"/>
        <v>#N/A</v>
      </c>
      <c r="BK306" t="b">
        <f t="shared" ca="1" si="225"/>
        <v>0</v>
      </c>
      <c r="BL306" s="30" t="e">
        <f t="shared" ca="1" si="213"/>
        <v>#N/A</v>
      </c>
      <c r="BM306" s="91" t="e">
        <f t="shared" ca="1" si="214"/>
        <v>#N/A</v>
      </c>
      <c r="BN306" s="17" t="b">
        <f t="shared" ca="1" si="226"/>
        <v>1</v>
      </c>
      <c r="BO306" t="b">
        <f t="shared" ca="1" si="223"/>
        <v>0</v>
      </c>
      <c r="BP306" t="b">
        <f t="shared" ca="1" si="227"/>
        <v>0</v>
      </c>
      <c r="BQ306" t="b">
        <f t="shared" ca="1" si="228"/>
        <v>1</v>
      </c>
      <c r="BR306" s="106" t="b">
        <f t="shared" si="222"/>
        <v>0</v>
      </c>
    </row>
    <row r="307" spans="46:70">
      <c r="AT307" s="97" t="e">
        <f t="shared" ca="1" si="232"/>
        <v>#N/A</v>
      </c>
      <c r="AU307" s="91" t="e">
        <f t="shared" ca="1" si="233"/>
        <v>#N/A</v>
      </c>
      <c r="AV307" s="97" t="e">
        <f t="shared" ca="1" si="234"/>
        <v>#N/A</v>
      </c>
      <c r="AW307" s="91" t="e">
        <f t="shared" ca="1" si="235"/>
        <v>#N/A</v>
      </c>
      <c r="AX307" s="97" t="e">
        <f t="shared" ca="1" si="219"/>
        <v>#N/A</v>
      </c>
      <c r="AY307" s="91" t="e">
        <f t="shared" ca="1" si="220"/>
        <v>#N/A</v>
      </c>
      <c r="BD307" s="166">
        <v>263</v>
      </c>
      <c r="BE307" s="30">
        <f t="shared" ca="1" si="224"/>
        <v>6.5337222334375431</v>
      </c>
      <c r="BF307" s="30">
        <f t="shared" ca="1" si="229"/>
        <v>2.7039326520655065</v>
      </c>
      <c r="BG307" s="30">
        <f t="shared" ca="1" si="212"/>
        <v>2.2654570868656942</v>
      </c>
      <c r="BH307" s="17" t="b">
        <f t="shared" ca="1" si="221"/>
        <v>0</v>
      </c>
      <c r="BI307" s="30" t="e">
        <f t="shared" ca="1" si="230"/>
        <v>#N/A</v>
      </c>
      <c r="BJ307" s="91" t="e">
        <f t="shared" ca="1" si="231"/>
        <v>#N/A</v>
      </c>
      <c r="BK307" t="b">
        <f t="shared" ca="1" si="225"/>
        <v>0</v>
      </c>
      <c r="BL307" s="30" t="e">
        <f t="shared" ca="1" si="213"/>
        <v>#N/A</v>
      </c>
      <c r="BM307" s="91" t="e">
        <f t="shared" ca="1" si="214"/>
        <v>#N/A</v>
      </c>
      <c r="BN307" s="17" t="b">
        <f t="shared" ca="1" si="226"/>
        <v>1</v>
      </c>
      <c r="BO307" t="b">
        <f t="shared" ca="1" si="223"/>
        <v>0</v>
      </c>
      <c r="BP307" t="b">
        <f t="shared" ca="1" si="227"/>
        <v>0</v>
      </c>
      <c r="BQ307" t="b">
        <f t="shared" ca="1" si="228"/>
        <v>1</v>
      </c>
      <c r="BR307" s="106" t="b">
        <f t="shared" si="222"/>
        <v>0</v>
      </c>
    </row>
    <row r="308" spans="46:70">
      <c r="AT308" s="97" t="e">
        <f t="shared" ca="1" si="232"/>
        <v>#N/A</v>
      </c>
      <c r="AU308" s="91" t="e">
        <f t="shared" ca="1" si="233"/>
        <v>#N/A</v>
      </c>
      <c r="AV308" s="97" t="e">
        <f t="shared" ca="1" si="234"/>
        <v>#N/A</v>
      </c>
      <c r="AW308" s="91" t="e">
        <f t="shared" ca="1" si="235"/>
        <v>#N/A</v>
      </c>
      <c r="AX308" s="97" t="e">
        <f t="shared" ca="1" si="219"/>
        <v>#N/A</v>
      </c>
      <c r="AY308" s="91" t="e">
        <f t="shared" ca="1" si="220"/>
        <v>#N/A</v>
      </c>
      <c r="BD308" s="166">
        <v>264</v>
      </c>
      <c r="BE308" s="30">
        <f t="shared" ca="1" si="224"/>
        <v>7.6176422544523357</v>
      </c>
      <c r="BF308" s="30">
        <f t="shared" ca="1" si="229"/>
        <v>2.7377235225784111</v>
      </c>
      <c r="BG308" s="30">
        <f t="shared" ref="BG308:BG371" ca="1" si="236">$E$17/(3*$C$9^2/(3*$C$9+$C$14*COS(RADIANS(BD308))))</f>
        <v>2.2937683567548848</v>
      </c>
      <c r="BH308" s="17" t="b">
        <f t="shared" ca="1" si="221"/>
        <v>0</v>
      </c>
      <c r="BI308" s="30" t="e">
        <f t="shared" ca="1" si="230"/>
        <v>#N/A</v>
      </c>
      <c r="BJ308" s="91" t="e">
        <f t="shared" ca="1" si="231"/>
        <v>#N/A</v>
      </c>
      <c r="BK308" t="b">
        <f t="shared" ca="1" si="225"/>
        <v>0</v>
      </c>
      <c r="BL308" s="30" t="e">
        <f t="shared" ref="BL308:BL371" ca="1" si="237">IF(BK308,$C$14*SIN(RADIANS(BD308)),#N/A)</f>
        <v>#N/A</v>
      </c>
      <c r="BM308" s="91" t="e">
        <f t="shared" ref="BM308:BM371" ca="1" si="238">IF(BK308,$C$14*COS(RADIANS(BD308)),#N/A)</f>
        <v>#N/A</v>
      </c>
      <c r="BN308" s="17" t="b">
        <f t="shared" ca="1" si="226"/>
        <v>1</v>
      </c>
      <c r="BO308" t="b">
        <f t="shared" ca="1" si="223"/>
        <v>0</v>
      </c>
      <c r="BP308" t="b">
        <f t="shared" ca="1" si="227"/>
        <v>0</v>
      </c>
      <c r="BQ308" t="b">
        <f t="shared" ca="1" si="228"/>
        <v>1</v>
      </c>
      <c r="BR308" s="106" t="b">
        <f t="shared" si="222"/>
        <v>0</v>
      </c>
    </row>
    <row r="309" spans="46:70">
      <c r="AT309" s="97">
        <f t="shared" ca="1" si="232"/>
        <v>0.58532792955145574</v>
      </c>
      <c r="AU309" s="91">
        <f t="shared" ca="1" si="233"/>
        <v>-15.926747862162163</v>
      </c>
      <c r="AV309" s="97" t="e">
        <f t="shared" ca="1" si="234"/>
        <v>#N/A</v>
      </c>
      <c r="AW309" s="91" t="e">
        <f t="shared" ca="1" si="235"/>
        <v>#N/A</v>
      </c>
      <c r="AX309" s="97" t="e">
        <f t="shared" ca="1" si="219"/>
        <v>#N/A</v>
      </c>
      <c r="AY309" s="91" t="e">
        <f t="shared" ca="1" si="220"/>
        <v>#N/A</v>
      </c>
      <c r="BD309" s="166">
        <v>265</v>
      </c>
      <c r="BE309" s="30">
        <f t="shared" ca="1" si="224"/>
        <v>9.1360639411456273</v>
      </c>
      <c r="BF309" s="30">
        <f t="shared" ca="1" si="229"/>
        <v>2.7715764380529126</v>
      </c>
      <c r="BG309" s="30">
        <f t="shared" ca="1" si="236"/>
        <v>2.3221316102605485</v>
      </c>
      <c r="BH309" s="17" t="b">
        <f t="shared" ca="1" si="221"/>
        <v>0</v>
      </c>
      <c r="BI309" s="30" t="e">
        <f t="shared" ca="1" si="230"/>
        <v>#N/A</v>
      </c>
      <c r="BJ309" s="91" t="e">
        <f t="shared" ca="1" si="231"/>
        <v>#N/A</v>
      </c>
      <c r="BK309" t="b">
        <f t="shared" ca="1" si="225"/>
        <v>0</v>
      </c>
      <c r="BL309" s="30" t="e">
        <f t="shared" ca="1" si="237"/>
        <v>#N/A</v>
      </c>
      <c r="BM309" s="91" t="e">
        <f t="shared" ca="1" si="238"/>
        <v>#N/A</v>
      </c>
      <c r="BN309" s="17" t="b">
        <f t="shared" ca="1" si="226"/>
        <v>0</v>
      </c>
      <c r="BO309" t="b">
        <f t="shared" ca="1" si="223"/>
        <v>0</v>
      </c>
      <c r="BP309" t="b">
        <f t="shared" ca="1" si="227"/>
        <v>0</v>
      </c>
      <c r="BQ309" t="b">
        <f t="shared" ca="1" si="228"/>
        <v>1</v>
      </c>
      <c r="BR309" s="106" t="b">
        <f t="shared" si="222"/>
        <v>0</v>
      </c>
    </row>
    <row r="310" spans="46:70">
      <c r="AT310" s="97">
        <f t="shared" ca="1" si="232"/>
        <v>2.3124643992098832</v>
      </c>
      <c r="AU310" s="91">
        <f t="shared" ca="1" si="233"/>
        <v>-15.926747862162157</v>
      </c>
      <c r="AV310" s="97" t="e">
        <f t="shared" ca="1" si="234"/>
        <v>#N/A</v>
      </c>
      <c r="AW310" s="91" t="e">
        <f t="shared" ca="1" si="235"/>
        <v>#N/A</v>
      </c>
      <c r="AX310" s="97" t="e">
        <f t="shared" ca="1" si="219"/>
        <v>#N/A</v>
      </c>
      <c r="AY310" s="91" t="e">
        <f t="shared" ca="1" si="220"/>
        <v>#N/A</v>
      </c>
      <c r="BD310" s="166">
        <v>266</v>
      </c>
      <c r="BE310" s="30">
        <f t="shared" ca="1" si="224"/>
        <v>11.414860812795899</v>
      </c>
      <c r="BF310" s="30">
        <f t="shared" ca="1" si="229"/>
        <v>2.8054810865630171</v>
      </c>
      <c r="BG310" s="30">
        <f t="shared" ca="1" si="236"/>
        <v>2.350538207660906</v>
      </c>
      <c r="BH310" s="17" t="b">
        <f t="shared" ca="1" si="221"/>
        <v>0</v>
      </c>
      <c r="BI310" s="30" t="e">
        <f t="shared" ca="1" si="230"/>
        <v>#N/A</v>
      </c>
      <c r="BJ310" s="91" t="e">
        <f t="shared" ca="1" si="231"/>
        <v>#N/A</v>
      </c>
      <c r="BK310" t="b">
        <f t="shared" ca="1" si="225"/>
        <v>0</v>
      </c>
      <c r="BL310" s="30" t="e">
        <f t="shared" ca="1" si="237"/>
        <v>#N/A</v>
      </c>
      <c r="BM310" s="91" t="e">
        <f t="shared" ca="1" si="238"/>
        <v>#N/A</v>
      </c>
      <c r="BN310" s="17" t="b">
        <f t="shared" ca="1" si="226"/>
        <v>0</v>
      </c>
      <c r="BO310" t="b">
        <f t="shared" ca="1" si="223"/>
        <v>0</v>
      </c>
      <c r="BP310" t="b">
        <f t="shared" ca="1" si="227"/>
        <v>0</v>
      </c>
      <c r="BQ310" t="b">
        <f t="shared" ca="1" si="228"/>
        <v>1</v>
      </c>
      <c r="BR310" s="106" t="b">
        <f t="shared" si="222"/>
        <v>0</v>
      </c>
    </row>
    <row r="311" spans="46:70">
      <c r="AT311" s="97">
        <f t="shared" ca="1" si="232"/>
        <v>3.225089539084609</v>
      </c>
      <c r="AU311" s="91">
        <f t="shared" ca="1" si="233"/>
        <v>-15.926747862162163</v>
      </c>
      <c r="AV311" s="97" t="e">
        <f t="shared" ca="1" si="234"/>
        <v>#N/A</v>
      </c>
      <c r="AW311" s="91" t="e">
        <f t="shared" ca="1" si="235"/>
        <v>#N/A</v>
      </c>
      <c r="AX311" s="97" t="e">
        <f t="shared" ca="1" si="219"/>
        <v>#N/A</v>
      </c>
      <c r="AY311" s="91" t="e">
        <f t="shared" ca="1" si="220"/>
        <v>#N/A</v>
      </c>
      <c r="BD311" s="166">
        <v>267</v>
      </c>
      <c r="BE311" s="30">
        <f t="shared" ca="1" si="224"/>
        <v>15.214405080980885</v>
      </c>
      <c r="BF311" s="30">
        <f t="shared" ca="1" si="229"/>
        <v>2.8394271404243456</v>
      </c>
      <c r="BG311" s="30">
        <f t="shared" ca="1" si="236"/>
        <v>2.3789794960312087</v>
      </c>
      <c r="BH311" s="17" t="b">
        <f t="shared" ca="1" si="221"/>
        <v>0</v>
      </c>
      <c r="BI311" s="30" t="e">
        <f t="shared" ca="1" si="230"/>
        <v>#N/A</v>
      </c>
      <c r="BJ311" s="91" t="e">
        <f t="shared" ca="1" si="231"/>
        <v>#N/A</v>
      </c>
      <c r="BK311" t="b">
        <f t="shared" ca="1" si="225"/>
        <v>0</v>
      </c>
      <c r="BL311" s="30" t="e">
        <f t="shared" ca="1" si="237"/>
        <v>#N/A</v>
      </c>
      <c r="BM311" s="91" t="e">
        <f t="shared" ca="1" si="238"/>
        <v>#N/A</v>
      </c>
      <c r="BN311" s="17" t="b">
        <f t="shared" ca="1" si="226"/>
        <v>0</v>
      </c>
      <c r="BO311" t="b">
        <f t="shared" ca="1" si="223"/>
        <v>0</v>
      </c>
      <c r="BP311" t="b">
        <f t="shared" ca="1" si="227"/>
        <v>0</v>
      </c>
      <c r="BQ311" t="b">
        <f t="shared" ca="1" si="228"/>
        <v>1</v>
      </c>
      <c r="BR311" s="106" t="b">
        <f t="shared" si="222"/>
        <v>0</v>
      </c>
    </row>
    <row r="312" spans="46:70">
      <c r="AT312" s="97">
        <f t="shared" ca="1" si="232"/>
        <v>3.937479091704859</v>
      </c>
      <c r="AU312" s="91">
        <f t="shared" ca="1" si="233"/>
        <v>-15.926747862162165</v>
      </c>
      <c r="AV312" s="97" t="e">
        <f t="shared" ca="1" si="234"/>
        <v>#N/A</v>
      </c>
      <c r="AW312" s="91" t="e">
        <f t="shared" ca="1" si="235"/>
        <v>#N/A</v>
      </c>
      <c r="AX312" s="97" t="e">
        <f t="shared" ca="1" si="219"/>
        <v>#N/A</v>
      </c>
      <c r="AY312" s="91" t="e">
        <f t="shared" ca="1" si="220"/>
        <v>#N/A</v>
      </c>
      <c r="BD312" s="166">
        <v>268</v>
      </c>
      <c r="BE312" s="30">
        <f t="shared" ca="1" si="224"/>
        <v>22.815814376016153</v>
      </c>
      <c r="BF312" s="30">
        <f t="shared" ca="1" si="229"/>
        <v>2.8734042593400515</v>
      </c>
      <c r="BG312" s="30">
        <f t="shared" ca="1" si="236"/>
        <v>2.4074468118795029</v>
      </c>
      <c r="BH312" s="17" t="b">
        <f t="shared" ca="1" si="221"/>
        <v>0</v>
      </c>
      <c r="BI312" s="30" t="e">
        <f t="shared" ca="1" si="230"/>
        <v>#N/A</v>
      </c>
      <c r="BJ312" s="91" t="e">
        <f t="shared" ca="1" si="231"/>
        <v>#N/A</v>
      </c>
      <c r="BK312" t="b">
        <f t="shared" ca="1" si="225"/>
        <v>0</v>
      </c>
      <c r="BL312" s="30" t="e">
        <f t="shared" ca="1" si="237"/>
        <v>#N/A</v>
      </c>
      <c r="BM312" s="91" t="e">
        <f t="shared" ca="1" si="238"/>
        <v>#N/A</v>
      </c>
      <c r="BN312" s="17" t="b">
        <f t="shared" ca="1" si="226"/>
        <v>0</v>
      </c>
      <c r="BO312" t="b">
        <f t="shared" ca="1" si="223"/>
        <v>0</v>
      </c>
      <c r="BP312" t="b">
        <f t="shared" ca="1" si="227"/>
        <v>0</v>
      </c>
      <c r="BQ312" t="b">
        <f t="shared" ca="1" si="228"/>
        <v>1</v>
      </c>
      <c r="BR312" s="106" t="b">
        <f t="shared" si="222"/>
        <v>0</v>
      </c>
    </row>
    <row r="313" spans="46:70">
      <c r="AT313" s="97">
        <f t="shared" ca="1" si="232"/>
        <v>4.5447891903929998</v>
      </c>
      <c r="AU313" s="91">
        <f t="shared" ca="1" si="233"/>
        <v>-15.926747862162161</v>
      </c>
      <c r="AV313" s="97" t="e">
        <f t="shared" ca="1" si="234"/>
        <v>#N/A</v>
      </c>
      <c r="AW313" s="91" t="e">
        <f t="shared" ca="1" si="235"/>
        <v>#N/A</v>
      </c>
      <c r="AX313" s="97" t="e">
        <f t="shared" ca="1" si="219"/>
        <v>#N/A</v>
      </c>
      <c r="AY313" s="91" t="e">
        <f t="shared" ca="1" si="220"/>
        <v>#N/A</v>
      </c>
      <c r="BD313" s="166">
        <v>269</v>
      </c>
      <c r="BE313" s="30">
        <f t="shared" ca="1" si="224"/>
        <v>45.624678833951378</v>
      </c>
      <c r="BF313" s="30">
        <f t="shared" ca="1" si="229"/>
        <v>2.9074020935505662</v>
      </c>
      <c r="BG313" s="30">
        <f t="shared" ca="1" si="236"/>
        <v>2.4359314837856099</v>
      </c>
      <c r="BH313" s="17" t="b">
        <f t="shared" ca="1" si="221"/>
        <v>0</v>
      </c>
      <c r="BI313" s="30" t="e">
        <f t="shared" ca="1" si="230"/>
        <v>#N/A</v>
      </c>
      <c r="BJ313" s="91" t="e">
        <f t="shared" ca="1" si="231"/>
        <v>#N/A</v>
      </c>
      <c r="BK313" t="b">
        <f t="shared" ca="1" si="225"/>
        <v>0</v>
      </c>
      <c r="BL313" s="30" t="e">
        <f t="shared" ca="1" si="237"/>
        <v>#N/A</v>
      </c>
      <c r="BM313" s="91" t="e">
        <f t="shared" ca="1" si="238"/>
        <v>#N/A</v>
      </c>
      <c r="BN313" s="17" t="b">
        <f t="shared" ca="1" si="226"/>
        <v>0</v>
      </c>
      <c r="BO313" t="b">
        <f t="shared" ca="1" si="223"/>
        <v>0</v>
      </c>
      <c r="BP313" t="b">
        <f t="shared" ca="1" si="227"/>
        <v>0</v>
      </c>
      <c r="BQ313" t="b">
        <f t="shared" ca="1" si="228"/>
        <v>1</v>
      </c>
      <c r="BR313" s="106" t="b">
        <f t="shared" si="222"/>
        <v>0</v>
      </c>
    </row>
    <row r="314" spans="46:70">
      <c r="AT314" s="97">
        <f t="shared" ca="1" si="232"/>
        <v>5.0848111172012089</v>
      </c>
      <c r="AU314" s="91">
        <f t="shared" ca="1" si="233"/>
        <v>-15.926747862162161</v>
      </c>
      <c r="AV314" s="97" t="e">
        <f t="shared" ca="1" si="234"/>
        <v>#N/A</v>
      </c>
      <c r="AW314" s="91" t="e">
        <f t="shared" ca="1" si="235"/>
        <v>#N/A</v>
      </c>
      <c r="AX314" s="97" t="e">
        <f t="shared" ca="1" si="219"/>
        <v>#N/A</v>
      </c>
      <c r="AY314" s="91" t="e">
        <f t="shared" ca="1" si="220"/>
        <v>#N/A</v>
      </c>
      <c r="BD314" s="166">
        <v>270</v>
      </c>
      <c r="BE314" s="30">
        <f t="shared" ca="1" si="224"/>
        <v>4332865052069877.5</v>
      </c>
      <c r="BF314" s="30">
        <f t="shared" ca="1" si="229"/>
        <v>2.9414102869862457</v>
      </c>
      <c r="BG314" s="30">
        <f t="shared" ca="1" si="236"/>
        <v>2.4644248350425304</v>
      </c>
      <c r="BH314" s="17" t="b">
        <f t="shared" ca="1" si="221"/>
        <v>0</v>
      </c>
      <c r="BI314" s="30" t="e">
        <f t="shared" ca="1" si="230"/>
        <v>#N/A</v>
      </c>
      <c r="BJ314" s="91" t="e">
        <f t="shared" ca="1" si="231"/>
        <v>#N/A</v>
      </c>
      <c r="BK314" t="b">
        <f t="shared" ca="1" si="225"/>
        <v>0</v>
      </c>
      <c r="BL314" s="30" t="e">
        <f t="shared" ca="1" si="237"/>
        <v>#N/A</v>
      </c>
      <c r="BM314" s="91" t="e">
        <f t="shared" ca="1" si="238"/>
        <v>#N/A</v>
      </c>
      <c r="BN314" s="17" t="b">
        <f t="shared" ca="1" si="226"/>
        <v>0</v>
      </c>
      <c r="BO314" t="b">
        <f t="shared" ca="1" si="223"/>
        <v>0</v>
      </c>
      <c r="BP314" t="b">
        <f t="shared" ca="1" si="227"/>
        <v>0</v>
      </c>
      <c r="BQ314" t="b">
        <f t="shared" ca="1" si="228"/>
        <v>1</v>
      </c>
      <c r="BR314" s="106" t="b">
        <f t="shared" si="222"/>
        <v>0</v>
      </c>
    </row>
    <row r="315" spans="46:70">
      <c r="AT315" s="97">
        <f t="shared" ca="1" si="232"/>
        <v>5.5771253827678198</v>
      </c>
      <c r="AU315" s="91">
        <f t="shared" ca="1" si="233"/>
        <v>-15.926747862162159</v>
      </c>
      <c r="AV315" s="97" t="e">
        <f t="shared" ca="1" si="234"/>
        <v>#N/A</v>
      </c>
      <c r="AW315" s="91" t="e">
        <f t="shared" ca="1" si="235"/>
        <v>#N/A</v>
      </c>
      <c r="AX315" s="97" t="e">
        <f t="shared" ca="1" si="219"/>
        <v>#N/A</v>
      </c>
      <c r="AY315" s="91" t="e">
        <f t="shared" ca="1" si="220"/>
        <v>#N/A</v>
      </c>
      <c r="BD315" s="166">
        <v>271</v>
      </c>
      <c r="BE315" s="30">
        <f t="shared" ca="1" si="224"/>
        <v>45.624678833952338</v>
      </c>
      <c r="BF315" s="30">
        <f t="shared" ca="1" si="229"/>
        <v>2.9754184804219261</v>
      </c>
      <c r="BG315" s="30">
        <f t="shared" ca="1" si="236"/>
        <v>2.4929181862994518</v>
      </c>
      <c r="BH315" s="17" t="b">
        <f t="shared" ca="1" si="221"/>
        <v>0</v>
      </c>
      <c r="BI315" s="30" t="e">
        <f t="shared" ca="1" si="230"/>
        <v>#N/A</v>
      </c>
      <c r="BJ315" s="91" t="e">
        <f t="shared" ca="1" si="231"/>
        <v>#N/A</v>
      </c>
      <c r="BK315" t="b">
        <f t="shared" ca="1" si="225"/>
        <v>0</v>
      </c>
      <c r="BL315" s="30" t="e">
        <f t="shared" ca="1" si="237"/>
        <v>#N/A</v>
      </c>
      <c r="BM315" s="91" t="e">
        <f t="shared" ca="1" si="238"/>
        <v>#N/A</v>
      </c>
      <c r="BN315" s="17" t="b">
        <f t="shared" ca="1" si="226"/>
        <v>0</v>
      </c>
      <c r="BO315" t="b">
        <f t="shared" ca="1" si="223"/>
        <v>0</v>
      </c>
      <c r="BP315" t="b">
        <f t="shared" ca="1" si="227"/>
        <v>0</v>
      </c>
      <c r="BQ315" t="b">
        <f t="shared" ca="1" si="228"/>
        <v>1</v>
      </c>
      <c r="BR315" s="106" t="b">
        <f t="shared" si="222"/>
        <v>0</v>
      </c>
    </row>
    <row r="316" spans="46:70">
      <c r="AT316" s="97">
        <f t="shared" ca="1" si="232"/>
        <v>6.033421839852819</v>
      </c>
      <c r="AU316" s="91">
        <f t="shared" ca="1" si="233"/>
        <v>-15.926747862162163</v>
      </c>
      <c r="AV316" s="97" t="e">
        <f t="shared" ca="1" si="234"/>
        <v>#N/A</v>
      </c>
      <c r="AW316" s="91" t="e">
        <f t="shared" ca="1" si="235"/>
        <v>#N/A</v>
      </c>
      <c r="AX316" s="97" t="e">
        <f t="shared" ca="1" si="219"/>
        <v>#N/A</v>
      </c>
      <c r="AY316" s="91" t="e">
        <f t="shared" ca="1" si="220"/>
        <v>#N/A</v>
      </c>
      <c r="BD316" s="166">
        <v>272</v>
      </c>
      <c r="BE316" s="30">
        <f t="shared" ca="1" si="224"/>
        <v>22.815814376015812</v>
      </c>
      <c r="BF316" s="30">
        <f t="shared" ca="1" si="229"/>
        <v>3.0094163146324426</v>
      </c>
      <c r="BG316" s="30">
        <f t="shared" ca="1" si="236"/>
        <v>2.5214028582055601</v>
      </c>
      <c r="BH316" s="17" t="b">
        <f t="shared" ca="1" si="221"/>
        <v>0</v>
      </c>
      <c r="BI316" s="30" t="e">
        <f t="shared" ca="1" si="230"/>
        <v>#N/A</v>
      </c>
      <c r="BJ316" s="91" t="e">
        <f t="shared" ca="1" si="231"/>
        <v>#N/A</v>
      </c>
      <c r="BK316" t="b">
        <f t="shared" ca="1" si="225"/>
        <v>0</v>
      </c>
      <c r="BL316" s="30" t="e">
        <f t="shared" ca="1" si="237"/>
        <v>#N/A</v>
      </c>
      <c r="BM316" s="91" t="e">
        <f t="shared" ca="1" si="238"/>
        <v>#N/A</v>
      </c>
      <c r="BN316" s="17" t="b">
        <f t="shared" ca="1" si="226"/>
        <v>0</v>
      </c>
      <c r="BO316" t="b">
        <f t="shared" ca="1" si="223"/>
        <v>0</v>
      </c>
      <c r="BP316" t="b">
        <f t="shared" ca="1" si="227"/>
        <v>0</v>
      </c>
      <c r="BQ316" t="b">
        <f t="shared" ca="1" si="228"/>
        <v>1</v>
      </c>
      <c r="BR316" s="106" t="b">
        <f t="shared" si="222"/>
        <v>0</v>
      </c>
    </row>
    <row r="317" spans="46:70">
      <c r="AT317" s="97">
        <f t="shared" ca="1" si="232"/>
        <v>6.4613356811972791</v>
      </c>
      <c r="AU317" s="91">
        <f t="shared" ca="1" si="233"/>
        <v>-15.926747862162157</v>
      </c>
      <c r="AV317" s="97" t="e">
        <f t="shared" ca="1" si="234"/>
        <v>#N/A</v>
      </c>
      <c r="AW317" s="91" t="e">
        <f t="shared" ca="1" si="235"/>
        <v>#N/A</v>
      </c>
      <c r="AX317" s="97" t="e">
        <f t="shared" ca="1" si="219"/>
        <v>#N/A</v>
      </c>
      <c r="AY317" s="91" t="e">
        <f t="shared" ca="1" si="220"/>
        <v>#N/A</v>
      </c>
      <c r="BD317" s="166">
        <v>273</v>
      </c>
      <c r="BE317" s="30">
        <f t="shared" ca="1" si="224"/>
        <v>15.214405080980992</v>
      </c>
      <c r="BF317" s="30">
        <f t="shared" ca="1" si="229"/>
        <v>3.0433934335481472</v>
      </c>
      <c r="BG317" s="30">
        <f t="shared" ca="1" si="236"/>
        <v>2.549870174053853</v>
      </c>
      <c r="BH317" s="17" t="b">
        <f t="shared" ca="1" si="221"/>
        <v>0</v>
      </c>
      <c r="BI317" s="30" t="e">
        <f t="shared" ca="1" si="230"/>
        <v>#N/A</v>
      </c>
      <c r="BJ317" s="91" t="e">
        <f t="shared" ca="1" si="231"/>
        <v>#N/A</v>
      </c>
      <c r="BK317" t="b">
        <f t="shared" ca="1" si="225"/>
        <v>0</v>
      </c>
      <c r="BL317" s="30" t="e">
        <f t="shared" ca="1" si="237"/>
        <v>#N/A</v>
      </c>
      <c r="BM317" s="91" t="e">
        <f t="shared" ca="1" si="238"/>
        <v>#N/A</v>
      </c>
      <c r="BN317" s="17" t="b">
        <f t="shared" ca="1" si="226"/>
        <v>0</v>
      </c>
      <c r="BO317" t="b">
        <f t="shared" ca="1" si="223"/>
        <v>0</v>
      </c>
      <c r="BP317" t="b">
        <f t="shared" ca="1" si="227"/>
        <v>0</v>
      </c>
      <c r="BQ317" t="b">
        <f t="shared" ca="1" si="228"/>
        <v>1</v>
      </c>
      <c r="BR317" s="106" t="b">
        <f t="shared" si="222"/>
        <v>0</v>
      </c>
    </row>
    <row r="318" spans="46:70">
      <c r="AT318" s="97">
        <f t="shared" ca="1" si="232"/>
        <v>6.8661755437516341</v>
      </c>
      <c r="AU318" s="91">
        <f t="shared" ca="1" si="233"/>
        <v>-15.926747862162161</v>
      </c>
      <c r="AV318" s="97" t="e">
        <f t="shared" ca="1" si="234"/>
        <v>#N/A</v>
      </c>
      <c r="AW318" s="91" t="e">
        <f t="shared" ca="1" si="235"/>
        <v>#N/A</v>
      </c>
      <c r="AX318" s="97" t="e">
        <f t="shared" ca="1" si="219"/>
        <v>#N/A</v>
      </c>
      <c r="AY318" s="91" t="e">
        <f t="shared" ca="1" si="220"/>
        <v>#N/A</v>
      </c>
      <c r="BD318" s="166">
        <v>274</v>
      </c>
      <c r="BE318" s="30">
        <f t="shared" ca="1" si="224"/>
        <v>11.414860812795958</v>
      </c>
      <c r="BF318" s="30">
        <f t="shared" ca="1" si="229"/>
        <v>3.0773394874094757</v>
      </c>
      <c r="BG318" s="30">
        <f t="shared" ca="1" si="236"/>
        <v>2.5783114624241552</v>
      </c>
      <c r="BH318" s="17" t="b">
        <f t="shared" ca="1" si="221"/>
        <v>0</v>
      </c>
      <c r="BI318" s="30" t="e">
        <f t="shared" ca="1" si="230"/>
        <v>#N/A</v>
      </c>
      <c r="BJ318" s="91" t="e">
        <f t="shared" ca="1" si="231"/>
        <v>#N/A</v>
      </c>
      <c r="BK318" t="b">
        <f t="shared" ca="1" si="225"/>
        <v>0</v>
      </c>
      <c r="BL318" s="30" t="e">
        <f t="shared" ca="1" si="237"/>
        <v>#N/A</v>
      </c>
      <c r="BM318" s="91" t="e">
        <f t="shared" ca="1" si="238"/>
        <v>#N/A</v>
      </c>
      <c r="BN318" s="17" t="b">
        <f t="shared" ca="1" si="226"/>
        <v>0</v>
      </c>
      <c r="BO318" t="b">
        <f t="shared" ca="1" si="223"/>
        <v>0</v>
      </c>
      <c r="BP318" t="b">
        <f t="shared" ca="1" si="227"/>
        <v>0</v>
      </c>
      <c r="BQ318" t="b">
        <f t="shared" ca="1" si="228"/>
        <v>1</v>
      </c>
      <c r="BR318" s="106" t="b">
        <f t="shared" si="222"/>
        <v>0</v>
      </c>
    </row>
    <row r="319" spans="46:70">
      <c r="AT319" s="97">
        <f t="shared" ca="1" si="232"/>
        <v>7.2518068462358398</v>
      </c>
      <c r="AU319" s="91">
        <f t="shared" ca="1" si="233"/>
        <v>-15.926747862162163</v>
      </c>
      <c r="AV319" s="97" t="e">
        <f t="shared" ca="1" si="234"/>
        <v>#N/A</v>
      </c>
      <c r="AW319" s="91" t="e">
        <f t="shared" ca="1" si="235"/>
        <v>#N/A</v>
      </c>
      <c r="AX319" s="97" t="e">
        <f t="shared" ca="1" si="219"/>
        <v>#N/A</v>
      </c>
      <c r="AY319" s="91" t="e">
        <f t="shared" ca="1" si="220"/>
        <v>#N/A</v>
      </c>
      <c r="BD319" s="166">
        <v>275</v>
      </c>
      <c r="BE319" s="30">
        <f t="shared" ca="1" si="224"/>
        <v>9.1360639411456663</v>
      </c>
      <c r="BF319" s="30">
        <f t="shared" ca="1" si="229"/>
        <v>3.1112441359195802</v>
      </c>
      <c r="BG319" s="30">
        <f t="shared" ca="1" si="236"/>
        <v>2.6067180598245132</v>
      </c>
      <c r="BH319" s="17" t="b">
        <f t="shared" ca="1" si="221"/>
        <v>0</v>
      </c>
      <c r="BI319" s="30" t="e">
        <f t="shared" ca="1" si="230"/>
        <v>#N/A</v>
      </c>
      <c r="BJ319" s="91" t="e">
        <f t="shared" ca="1" si="231"/>
        <v>#N/A</v>
      </c>
      <c r="BK319" t="b">
        <f t="shared" ca="1" si="225"/>
        <v>0</v>
      </c>
      <c r="BL319" s="30" t="e">
        <f t="shared" ca="1" si="237"/>
        <v>#N/A</v>
      </c>
      <c r="BM319" s="91" t="e">
        <f t="shared" ca="1" si="238"/>
        <v>#N/A</v>
      </c>
      <c r="BN319" s="17" t="b">
        <f t="shared" ca="1" si="226"/>
        <v>0</v>
      </c>
      <c r="BO319" t="b">
        <f t="shared" ca="1" si="223"/>
        <v>0</v>
      </c>
      <c r="BP319" t="b">
        <f t="shared" ca="1" si="227"/>
        <v>0</v>
      </c>
      <c r="BQ319" t="b">
        <f t="shared" ca="1" si="228"/>
        <v>1</v>
      </c>
      <c r="BR319" s="106" t="b">
        <f t="shared" si="222"/>
        <v>0</v>
      </c>
    </row>
    <row r="320" spans="46:70">
      <c r="AT320" s="97">
        <f t="shared" ca="1" si="232"/>
        <v>7.6211460160275797</v>
      </c>
      <c r="AU320" s="91">
        <f t="shared" ca="1" si="233"/>
        <v>-15.926747862162161</v>
      </c>
      <c r="AV320" s="97" t="e">
        <f t="shared" ca="1" si="234"/>
        <v>#N/A</v>
      </c>
      <c r="AW320" s="91" t="e">
        <f t="shared" ca="1" si="235"/>
        <v>#N/A</v>
      </c>
      <c r="AX320" s="97" t="e">
        <f t="shared" ca="1" si="219"/>
        <v>#N/A</v>
      </c>
      <c r="AY320" s="91" t="e">
        <f t="shared" ca="1" si="220"/>
        <v>#N/A</v>
      </c>
      <c r="BD320" s="166">
        <v>276</v>
      </c>
      <c r="BE320" s="30">
        <f t="shared" ca="1" si="224"/>
        <v>7.6176422544523632</v>
      </c>
      <c r="BF320" s="30">
        <f t="shared" ca="1" si="229"/>
        <v>3.1450970513940812</v>
      </c>
      <c r="BG320" s="30">
        <f t="shared" ca="1" si="236"/>
        <v>2.6350813133301765</v>
      </c>
      <c r="BH320" s="17" t="b">
        <f t="shared" ca="1" si="221"/>
        <v>0</v>
      </c>
      <c r="BI320" s="30" t="e">
        <f t="shared" ca="1" si="230"/>
        <v>#N/A</v>
      </c>
      <c r="BJ320" s="91" t="e">
        <f t="shared" ca="1" si="231"/>
        <v>#N/A</v>
      </c>
      <c r="BK320" t="b">
        <f t="shared" ca="1" si="225"/>
        <v>0</v>
      </c>
      <c r="BL320" s="30" t="e">
        <f t="shared" ca="1" si="237"/>
        <v>#N/A</v>
      </c>
      <c r="BM320" s="91" t="e">
        <f t="shared" ca="1" si="238"/>
        <v>#N/A</v>
      </c>
      <c r="BN320" s="17" t="b">
        <f t="shared" ca="1" si="226"/>
        <v>0</v>
      </c>
      <c r="BO320" t="b">
        <f t="shared" ca="1" si="223"/>
        <v>0</v>
      </c>
      <c r="BP320" t="b">
        <f t="shared" ca="1" si="227"/>
        <v>0</v>
      </c>
      <c r="BQ320" t="b">
        <f t="shared" ca="1" si="228"/>
        <v>1</v>
      </c>
      <c r="BR320" s="106" t="b">
        <f t="shared" si="222"/>
        <v>0</v>
      </c>
    </row>
    <row r="321" spans="46:70">
      <c r="AT321" s="97">
        <f t="shared" ca="1" si="232"/>
        <v>7.9764565306352022</v>
      </c>
      <c r="AU321" s="91">
        <f t="shared" ca="1" si="233"/>
        <v>-15.926747862162163</v>
      </c>
      <c r="AV321" s="97" t="e">
        <f t="shared" ca="1" si="234"/>
        <v>#N/A</v>
      </c>
      <c r="AW321" s="91" t="e">
        <f t="shared" ca="1" si="235"/>
        <v>#N/A</v>
      </c>
      <c r="AX321" s="97" t="e">
        <f t="shared" ca="1" si="219"/>
        <v>#N/A</v>
      </c>
      <c r="AY321" s="91" t="e">
        <f t="shared" ca="1" si="220"/>
        <v>#N/A</v>
      </c>
      <c r="BD321" s="166">
        <v>277</v>
      </c>
      <c r="BE321" s="30">
        <f t="shared" ca="1" si="224"/>
        <v>6.5337222334375156</v>
      </c>
      <c r="BF321" s="30">
        <f t="shared" ca="1" si="229"/>
        <v>3.1788879219069881</v>
      </c>
      <c r="BG321" s="30">
        <f t="shared" ca="1" si="236"/>
        <v>2.6633925832193688</v>
      </c>
      <c r="BH321" s="17" t="b">
        <f t="shared" ca="1" si="221"/>
        <v>0</v>
      </c>
      <c r="BI321" s="30" t="e">
        <f t="shared" ca="1" si="230"/>
        <v>#N/A</v>
      </c>
      <c r="BJ321" s="91" t="e">
        <f t="shared" ca="1" si="231"/>
        <v>#N/A</v>
      </c>
      <c r="BK321" t="b">
        <f t="shared" ca="1" si="225"/>
        <v>0</v>
      </c>
      <c r="BL321" s="30" t="e">
        <f t="shared" ca="1" si="237"/>
        <v>#N/A</v>
      </c>
      <c r="BM321" s="91" t="e">
        <f t="shared" ca="1" si="238"/>
        <v>#N/A</v>
      </c>
      <c r="BN321" s="17" t="b">
        <f t="shared" ca="1" si="226"/>
        <v>0</v>
      </c>
      <c r="BO321" t="b">
        <f t="shared" ca="1" si="223"/>
        <v>0</v>
      </c>
      <c r="BP321" t="b">
        <f t="shared" ca="1" si="227"/>
        <v>0</v>
      </c>
      <c r="BQ321" t="b">
        <f t="shared" ca="1" si="228"/>
        <v>1</v>
      </c>
      <c r="BR321" s="106" t="b">
        <f t="shared" si="222"/>
        <v>0</v>
      </c>
    </row>
    <row r="322" spans="46:70">
      <c r="AT322" s="97">
        <f t="shared" ca="1" si="232"/>
        <v>8.3195359905233239</v>
      </c>
      <c r="AU322" s="91">
        <f t="shared" ca="1" si="233"/>
        <v>-15.926747862162165</v>
      </c>
      <c r="AV322" s="97" t="e">
        <f t="shared" ca="1" si="234"/>
        <v>#N/A</v>
      </c>
      <c r="AW322" s="91" t="e">
        <f t="shared" ca="1" si="235"/>
        <v>#N/A</v>
      </c>
      <c r="AX322" s="97" t="e">
        <f t="shared" ca="1" si="219"/>
        <v>#N/A</v>
      </c>
      <c r="AY322" s="91" t="e">
        <f t="shared" ca="1" si="220"/>
        <v>#N/A</v>
      </c>
      <c r="BD322" s="166">
        <v>278</v>
      </c>
      <c r="BE322" s="30">
        <f t="shared" ca="1" si="224"/>
        <v>5.7213673697557788</v>
      </c>
      <c r="BF322" s="30">
        <f t="shared" ca="1" si="229"/>
        <v>3.2126064544317989</v>
      </c>
      <c r="BG322" s="30">
        <f t="shared" ca="1" si="236"/>
        <v>2.6916432456050208</v>
      </c>
      <c r="BH322" s="17" t="b">
        <f t="shared" ca="1" si="221"/>
        <v>0</v>
      </c>
      <c r="BI322" s="30" t="e">
        <f t="shared" ca="1" si="230"/>
        <v>#N/A</v>
      </c>
      <c r="BJ322" s="91" t="e">
        <f t="shared" ca="1" si="231"/>
        <v>#N/A</v>
      </c>
      <c r="BK322" t="b">
        <f t="shared" ca="1" si="225"/>
        <v>0</v>
      </c>
      <c r="BL322" s="30" t="e">
        <f t="shared" ca="1" si="237"/>
        <v>#N/A</v>
      </c>
      <c r="BM322" s="91" t="e">
        <f t="shared" ca="1" si="238"/>
        <v>#N/A</v>
      </c>
      <c r="BN322" s="17" t="b">
        <f t="shared" ca="1" si="226"/>
        <v>0</v>
      </c>
      <c r="BO322" t="b">
        <f t="shared" ca="1" si="223"/>
        <v>0</v>
      </c>
      <c r="BP322" t="b">
        <f t="shared" ca="1" si="227"/>
        <v>0</v>
      </c>
      <c r="BQ322" t="b">
        <f t="shared" ca="1" si="228"/>
        <v>1</v>
      </c>
      <c r="BR322" s="106" t="b">
        <f t="shared" si="222"/>
        <v>0</v>
      </c>
    </row>
    <row r="323" spans="46:70">
      <c r="AT323" s="97">
        <f t="shared" ca="1" si="232"/>
        <v>8.6518395463111251</v>
      </c>
      <c r="AU323" s="91">
        <f t="shared" ca="1" si="233"/>
        <v>-15.926747862162159</v>
      </c>
      <c r="AV323" s="97" t="e">
        <f t="shared" ca="1" si="234"/>
        <v>#N/A</v>
      </c>
      <c r="AW323" s="91" t="e">
        <f t="shared" ca="1" si="235"/>
        <v>#N/A</v>
      </c>
      <c r="AX323" s="97" t="e">
        <f t="shared" ca="1" si="219"/>
        <v>#N/A</v>
      </c>
      <c r="AY323" s="91" t="e">
        <f t="shared" ca="1" si="220"/>
        <v>#N/A</v>
      </c>
      <c r="BD323" s="166">
        <v>279</v>
      </c>
      <c r="BE323" s="30">
        <f t="shared" ca="1" si="224"/>
        <v>5.0900576057575853</v>
      </c>
      <c r="BF323" s="30">
        <f t="shared" ca="1" si="229"/>
        <v>3.2462423779768694</v>
      </c>
      <c r="BG323" s="30">
        <f t="shared" ca="1" si="236"/>
        <v>2.7198246950617015</v>
      </c>
      <c r="BH323" s="17" t="b">
        <f t="shared" ca="1" si="221"/>
        <v>0</v>
      </c>
      <c r="BI323" s="30" t="e">
        <f t="shared" ca="1" si="230"/>
        <v>#N/A</v>
      </c>
      <c r="BJ323" s="91" t="e">
        <f t="shared" ca="1" si="231"/>
        <v>#N/A</v>
      </c>
      <c r="BK323" t="b">
        <f t="shared" ca="1" si="225"/>
        <v>0</v>
      </c>
      <c r="BL323" s="30" t="e">
        <f t="shared" ca="1" si="237"/>
        <v>#N/A</v>
      </c>
      <c r="BM323" s="91" t="e">
        <f t="shared" ca="1" si="238"/>
        <v>#N/A</v>
      </c>
      <c r="BN323" s="17" t="b">
        <f t="shared" ca="1" si="226"/>
        <v>0</v>
      </c>
      <c r="BO323" t="b">
        <f t="shared" ca="1" si="223"/>
        <v>0</v>
      </c>
      <c r="BP323" t="b">
        <f t="shared" ca="1" si="227"/>
        <v>0</v>
      </c>
      <c r="BQ323" t="b">
        <f t="shared" ca="1" si="228"/>
        <v>1</v>
      </c>
      <c r="BR323" s="106" t="b">
        <f t="shared" si="222"/>
        <v>0</v>
      </c>
    </row>
    <row r="324" spans="46:70">
      <c r="AT324" s="97">
        <f t="shared" ca="1" si="232"/>
        <v>8.974564284555159</v>
      </c>
      <c r="AU324" s="91">
        <f t="shared" ca="1" si="233"/>
        <v>-15.926747862162161</v>
      </c>
      <c r="AV324" s="97" t="e">
        <f t="shared" ca="1" si="234"/>
        <v>#N/A</v>
      </c>
      <c r="AW324" s="91" t="e">
        <f t="shared" ca="1" si="235"/>
        <v>#N/A</v>
      </c>
      <c r="AX324" s="97" t="e">
        <f t="shared" ca="1" si="219"/>
        <v>#N/A</v>
      </c>
      <c r="AY324" s="91" t="e">
        <f t="shared" ca="1" si="220"/>
        <v>#N/A</v>
      </c>
      <c r="BD324" s="166">
        <v>280</v>
      </c>
      <c r="BE324" s="30">
        <f t="shared" ca="1" si="224"/>
        <v>4.5854811105932329</v>
      </c>
      <c r="BF324" s="30">
        <f t="shared" ca="1" si="229"/>
        <v>3.2797854467140493</v>
      </c>
      <c r="BG324" s="30">
        <f t="shared" ca="1" si="236"/>
        <v>2.7479283472469063</v>
      </c>
      <c r="BH324" s="17" t="b">
        <f t="shared" ca="1" si="221"/>
        <v>0</v>
      </c>
      <c r="BI324" s="30" t="e">
        <f t="shared" ca="1" si="230"/>
        <v>#N/A</v>
      </c>
      <c r="BJ324" s="91" t="e">
        <f t="shared" ca="1" si="231"/>
        <v>#N/A</v>
      </c>
      <c r="BK324" t="b">
        <f t="shared" ca="1" si="225"/>
        <v>0</v>
      </c>
      <c r="BL324" s="30" t="e">
        <f t="shared" ca="1" si="237"/>
        <v>#N/A</v>
      </c>
      <c r="BM324" s="91" t="e">
        <f t="shared" ca="1" si="238"/>
        <v>#N/A</v>
      </c>
      <c r="BN324" s="17" t="b">
        <f t="shared" ca="1" si="226"/>
        <v>0</v>
      </c>
      <c r="BO324" t="b">
        <f t="shared" ca="1" si="223"/>
        <v>0</v>
      </c>
      <c r="BP324" t="b">
        <f t="shared" ca="1" si="227"/>
        <v>0</v>
      </c>
      <c r="BQ324" t="b">
        <f t="shared" ca="1" si="228"/>
        <v>1</v>
      </c>
      <c r="BR324" s="106" t="b">
        <f t="shared" si="222"/>
        <v>0</v>
      </c>
    </row>
    <row r="325" spans="46:70">
      <c r="AT325" s="97">
        <f t="shared" ca="1" si="232"/>
        <v>9.2887086715599541</v>
      </c>
      <c r="AU325" s="91">
        <f t="shared" ca="1" si="233"/>
        <v>-15.926747862162159</v>
      </c>
      <c r="AV325" s="97" t="e">
        <f t="shared" ca="1" si="234"/>
        <v>#N/A</v>
      </c>
      <c r="AW325" s="91" t="e">
        <f t="shared" ca="1" si="235"/>
        <v>#N/A</v>
      </c>
      <c r="AX325" s="97" t="e">
        <f t="shared" ca="1" si="219"/>
        <v>#N/A</v>
      </c>
      <c r="AY325" s="91" t="e">
        <f t="shared" ca="1" si="220"/>
        <v>#N/A</v>
      </c>
      <c r="BD325" s="166">
        <v>281</v>
      </c>
      <c r="BE325" s="30">
        <f t="shared" ca="1" si="224"/>
        <v>4.1730759968066167</v>
      </c>
      <c r="BF325" s="30">
        <f t="shared" ca="1" si="229"/>
        <v>3.3132254430996637</v>
      </c>
      <c r="BG325" s="30">
        <f t="shared" ca="1" si="236"/>
        <v>2.7759456415159347</v>
      </c>
      <c r="BH325" s="17" t="b">
        <f t="shared" ca="1" si="221"/>
        <v>0</v>
      </c>
      <c r="BI325" s="30" t="e">
        <f t="shared" ca="1" si="230"/>
        <v>#N/A</v>
      </c>
      <c r="BJ325" s="91" t="e">
        <f t="shared" ca="1" si="231"/>
        <v>#N/A</v>
      </c>
      <c r="BK325" t="b">
        <f t="shared" ca="1" si="225"/>
        <v>0</v>
      </c>
      <c r="BL325" s="30" t="e">
        <f t="shared" ca="1" si="237"/>
        <v>#N/A</v>
      </c>
      <c r="BM325" s="91" t="e">
        <f t="shared" ca="1" si="238"/>
        <v>#N/A</v>
      </c>
      <c r="BN325" s="17" t="b">
        <f t="shared" ca="1" si="226"/>
        <v>0</v>
      </c>
      <c r="BO325" t="b">
        <f t="shared" ca="1" si="223"/>
        <v>0</v>
      </c>
      <c r="BP325" t="b">
        <f t="shared" ca="1" si="227"/>
        <v>0</v>
      </c>
      <c r="BQ325" t="b">
        <f t="shared" ca="1" si="228"/>
        <v>1</v>
      </c>
      <c r="BR325" s="106" t="b">
        <f t="shared" si="222"/>
        <v>0</v>
      </c>
    </row>
    <row r="326" spans="46:70">
      <c r="AT326" s="97">
        <f t="shared" ca="1" si="232"/>
        <v>9.5951155072574768</v>
      </c>
      <c r="AU326" s="91">
        <f t="shared" ca="1" si="233"/>
        <v>-15.926747862162166</v>
      </c>
      <c r="AV326" s="97" t="e">
        <f t="shared" ca="1" si="234"/>
        <v>#N/A</v>
      </c>
      <c r="AW326" s="91" t="e">
        <f t="shared" ca="1" si="235"/>
        <v>#N/A</v>
      </c>
      <c r="AX326" s="97" t="e">
        <f t="shared" ca="1" si="219"/>
        <v>#N/A</v>
      </c>
      <c r="AY326" s="91" t="e">
        <f t="shared" ca="1" si="220"/>
        <v>#N/A</v>
      </c>
      <c r="BD326" s="166">
        <v>282</v>
      </c>
      <c r="BE326" s="30">
        <f t="shared" ca="1" si="224"/>
        <v>3.8298011788023514</v>
      </c>
      <c r="BF326" s="30">
        <f t="shared" ca="1" si="229"/>
        <v>3.3465521809868704</v>
      </c>
      <c r="BG326" s="30">
        <f t="shared" ca="1" si="236"/>
        <v>2.80386804352954</v>
      </c>
      <c r="BH326" s="17" t="b">
        <f t="shared" ca="1" si="221"/>
        <v>0</v>
      </c>
      <c r="BI326" s="30" t="e">
        <f t="shared" ca="1" si="230"/>
        <v>#N/A</v>
      </c>
      <c r="BJ326" s="91" t="e">
        <f t="shared" ca="1" si="231"/>
        <v>#N/A</v>
      </c>
      <c r="BK326" t="b">
        <f t="shared" ca="1" si="225"/>
        <v>0</v>
      </c>
      <c r="BL326" s="30" t="e">
        <f t="shared" ca="1" si="237"/>
        <v>#N/A</v>
      </c>
      <c r="BM326" s="91" t="e">
        <f t="shared" ca="1" si="238"/>
        <v>#N/A</v>
      </c>
      <c r="BN326" s="17" t="b">
        <f t="shared" ca="1" si="226"/>
        <v>0</v>
      </c>
      <c r="BO326" t="b">
        <f t="shared" ca="1" si="223"/>
        <v>0</v>
      </c>
      <c r="BP326" t="b">
        <f t="shared" ca="1" si="227"/>
        <v>0</v>
      </c>
      <c r="BQ326" t="b">
        <f t="shared" ca="1" si="228"/>
        <v>1</v>
      </c>
      <c r="BR326" s="106" t="b">
        <f t="shared" si="222"/>
        <v>0</v>
      </c>
    </row>
    <row r="327" spans="46:70">
      <c r="AT327" s="97">
        <f t="shared" ca="1" si="232"/>
        <v>9.8945036527919346</v>
      </c>
      <c r="AU327" s="91">
        <f t="shared" ca="1" si="233"/>
        <v>-15.926747862162165</v>
      </c>
      <c r="AV327" s="97" t="e">
        <f t="shared" ca="1" si="234"/>
        <v>#N/A</v>
      </c>
      <c r="AW327" s="91" t="e">
        <f t="shared" ca="1" si="235"/>
        <v>#N/A</v>
      </c>
      <c r="AX327" s="97" t="e">
        <f t="shared" ca="1" si="219"/>
        <v>#N/A</v>
      </c>
      <c r="AY327" s="91" t="e">
        <f t="shared" ca="1" si="220"/>
        <v>#N/A</v>
      </c>
      <c r="BD327" s="166">
        <v>283</v>
      </c>
      <c r="BE327" s="30">
        <f t="shared" ca="1" si="224"/>
        <v>3.5397052967952072</v>
      </c>
      <c r="BF327" s="30">
        <f t="shared" ca="1" si="229"/>
        <v>3.3797555087284668</v>
      </c>
      <c r="BG327" s="30">
        <f t="shared" ca="1" si="236"/>
        <v>2.8316870478535803</v>
      </c>
      <c r="BH327" s="17" t="b">
        <f t="shared" ca="1" si="221"/>
        <v>0</v>
      </c>
      <c r="BI327" s="30" t="e">
        <f t="shared" ca="1" si="230"/>
        <v>#N/A</v>
      </c>
      <c r="BJ327" s="91" t="e">
        <f t="shared" ca="1" si="231"/>
        <v>#N/A</v>
      </c>
      <c r="BK327" t="b">
        <f t="shared" ca="1" si="225"/>
        <v>0</v>
      </c>
      <c r="BL327" s="30" t="e">
        <f t="shared" ca="1" si="237"/>
        <v>#N/A</v>
      </c>
      <c r="BM327" s="91" t="e">
        <f t="shared" ca="1" si="238"/>
        <v>#N/A</v>
      </c>
      <c r="BN327" s="17" t="b">
        <f t="shared" ca="1" si="226"/>
        <v>0</v>
      </c>
      <c r="BO327" t="b">
        <f t="shared" ca="1" si="223"/>
        <v>0</v>
      </c>
      <c r="BP327" t="b">
        <f t="shared" ca="1" si="227"/>
        <v>0</v>
      </c>
      <c r="BQ327" t="b">
        <f t="shared" ca="1" si="228"/>
        <v>1</v>
      </c>
      <c r="BR327" s="106" t="b">
        <f t="shared" si="222"/>
        <v>0</v>
      </c>
    </row>
    <row r="328" spans="46:70">
      <c r="AT328" s="97">
        <f t="shared" ca="1" si="232"/>
        <v>10.187491918898042</v>
      </c>
      <c r="AU328" s="91">
        <f t="shared" ca="1" si="233"/>
        <v>-15.926747862162165</v>
      </c>
      <c r="AV328" s="97" t="e">
        <f t="shared" ca="1" si="234"/>
        <v>#N/A</v>
      </c>
      <c r="AW328" s="91" t="e">
        <f t="shared" ca="1" si="235"/>
        <v>#N/A</v>
      </c>
      <c r="AX328" s="97" t="e">
        <f t="shared" ca="1" si="219"/>
        <v>#N/A</v>
      </c>
      <c r="AY328" s="91" t="e">
        <f t="shared" ca="1" si="220"/>
        <v>#N/A</v>
      </c>
      <c r="BD328" s="166">
        <v>284</v>
      </c>
      <c r="BE328" s="30">
        <f t="shared" ca="1" si="224"/>
        <v>3.2913946735036235</v>
      </c>
      <c r="BF328" s="30">
        <f t="shared" ca="1" si="229"/>
        <v>3.4128253122691752</v>
      </c>
      <c r="BG328" s="30">
        <f t="shared" ca="1" si="236"/>
        <v>2.8593941805498493</v>
      </c>
      <c r="BH328" s="17" t="b">
        <f t="shared" ca="1" si="221"/>
        <v>0</v>
      </c>
      <c r="BI328" s="30" t="e">
        <f t="shared" ca="1" si="230"/>
        <v>#N/A</v>
      </c>
      <c r="BJ328" s="91" t="e">
        <f t="shared" ca="1" si="231"/>
        <v>#N/A</v>
      </c>
      <c r="BK328" t="b">
        <f t="shared" ca="1" si="225"/>
        <v>0</v>
      </c>
      <c r="BL328" s="30" t="e">
        <f t="shared" ca="1" si="237"/>
        <v>#N/A</v>
      </c>
      <c r="BM328" s="91" t="e">
        <f t="shared" ca="1" si="238"/>
        <v>#N/A</v>
      </c>
      <c r="BN328" s="17" t="b">
        <f t="shared" ca="1" si="226"/>
        <v>0</v>
      </c>
      <c r="BO328" t="b">
        <f t="shared" ca="1" si="223"/>
        <v>0</v>
      </c>
      <c r="BP328" t="b">
        <f t="shared" ca="1" si="227"/>
        <v>0</v>
      </c>
      <c r="BQ328" t="b">
        <f t="shared" ca="1" si="228"/>
        <v>1</v>
      </c>
      <c r="BR328" s="106" t="b">
        <f t="shared" si="222"/>
        <v>0</v>
      </c>
    </row>
    <row r="329" spans="46:70">
      <c r="AT329" s="97">
        <f t="shared" ca="1" si="232"/>
        <v>10.474617357455742</v>
      </c>
      <c r="AU329" s="91">
        <f t="shared" ca="1" si="233"/>
        <v>-15.926747862162159</v>
      </c>
      <c r="AV329" s="97" t="e">
        <f t="shared" ca="1" si="234"/>
        <v>#N/A</v>
      </c>
      <c r="AW329" s="91" t="e">
        <f t="shared" ca="1" si="235"/>
        <v>#N/A</v>
      </c>
      <c r="AX329" s="97" t="e">
        <f t="shared" ca="1" si="219"/>
        <v>#N/A</v>
      </c>
      <c r="AY329" s="91" t="e">
        <f t="shared" ca="1" si="220"/>
        <v>#N/A</v>
      </c>
      <c r="BD329" s="166">
        <v>285</v>
      </c>
      <c r="BE329" s="30">
        <f t="shared" ca="1" si="224"/>
        <v>3.0765140883092279</v>
      </c>
      <c r="BF329" s="30">
        <f t="shared" ca="1" si="229"/>
        <v>3.4457515182264817</v>
      </c>
      <c r="BG329" s="30">
        <f t="shared" ca="1" si="236"/>
        <v>2.8869810017573223</v>
      </c>
      <c r="BH329" s="17" t="b">
        <f t="shared" ca="1" si="221"/>
        <v>0</v>
      </c>
      <c r="BI329" s="30" t="e">
        <f t="shared" ca="1" si="230"/>
        <v>#N/A</v>
      </c>
      <c r="BJ329" s="91" t="e">
        <f t="shared" ca="1" si="231"/>
        <v>#N/A</v>
      </c>
      <c r="BK329" t="b">
        <f t="shared" ca="1" si="225"/>
        <v>0</v>
      </c>
      <c r="BL329" s="30" t="e">
        <f t="shared" ca="1" si="237"/>
        <v>#N/A</v>
      </c>
      <c r="BM329" s="91" t="e">
        <f t="shared" ca="1" si="238"/>
        <v>#N/A</v>
      </c>
      <c r="BN329" s="17" t="b">
        <f t="shared" ca="1" si="226"/>
        <v>0</v>
      </c>
      <c r="BO329" t="b">
        <f t="shared" ca="1" si="223"/>
        <v>0</v>
      </c>
      <c r="BP329" t="b">
        <f t="shared" ca="1" si="227"/>
        <v>0</v>
      </c>
      <c r="BQ329" t="b">
        <f t="shared" ca="1" si="228"/>
        <v>1</v>
      </c>
      <c r="BR329" s="106" t="b">
        <f t="shared" si="222"/>
        <v>0</v>
      </c>
    </row>
    <row r="330" spans="46:70">
      <c r="AT330" s="97">
        <f t="shared" ca="1" si="232"/>
        <v>10.756349478220431</v>
      </c>
      <c r="AU330" s="91">
        <f t="shared" ca="1" si="233"/>
        <v>-15.926747862162165</v>
      </c>
      <c r="AV330" s="97" t="e">
        <f t="shared" ca="1" si="234"/>
        <v>#N/A</v>
      </c>
      <c r="AW330" s="91" t="e">
        <f t="shared" ca="1" si="235"/>
        <v>#N/A</v>
      </c>
      <c r="AX330" s="97" t="e">
        <f t="shared" ca="1" si="219"/>
        <v>#N/A</v>
      </c>
      <c r="AY330" s="91" t="e">
        <f t="shared" ca="1" si="220"/>
        <v>#N/A</v>
      </c>
      <c r="BD330" s="166">
        <v>286</v>
      </c>
      <c r="BE330" s="30">
        <f t="shared" ca="1" si="224"/>
        <v>2.8887972612438526</v>
      </c>
      <c r="BF330" s="30">
        <f t="shared" ca="1" si="229"/>
        <v>3.478524096959092</v>
      </c>
      <c r="BG330" s="30">
        <f t="shared" ca="1" si="236"/>
        <v>2.9144391082630232</v>
      </c>
      <c r="BH330" s="17" t="b">
        <f t="shared" ca="1" si="221"/>
        <v>0</v>
      </c>
      <c r="BI330" s="30" t="e">
        <f t="shared" ca="1" si="230"/>
        <v>#N/A</v>
      </c>
      <c r="BJ330" s="91" t="e">
        <f t="shared" ca="1" si="231"/>
        <v>#N/A</v>
      </c>
      <c r="BK330" t="b">
        <f t="shared" ca="1" si="225"/>
        <v>0</v>
      </c>
      <c r="BL330" s="30" t="e">
        <f t="shared" ca="1" si="237"/>
        <v>#N/A</v>
      </c>
      <c r="BM330" s="91" t="e">
        <f t="shared" ca="1" si="238"/>
        <v>#N/A</v>
      </c>
      <c r="BN330" s="17" t="b">
        <f t="shared" ca="1" si="226"/>
        <v>0</v>
      </c>
      <c r="BO330" t="b">
        <f t="shared" ca="1" si="223"/>
        <v>0</v>
      </c>
      <c r="BP330" t="b">
        <f t="shared" ca="1" si="227"/>
        <v>0</v>
      </c>
      <c r="BQ330" t="b">
        <f t="shared" ca="1" si="228"/>
        <v>1</v>
      </c>
      <c r="BR330" s="106" t="b">
        <f t="shared" si="222"/>
        <v>0</v>
      </c>
    </row>
    <row r="331" spans="46:70">
      <c r="AT331" s="97">
        <f t="shared" ca="1" si="232"/>
        <v>11.033101446787883</v>
      </c>
      <c r="AU331" s="91">
        <f t="shared" ca="1" si="233"/>
        <v>-15.926747862162166</v>
      </c>
      <c r="AV331" s="97" t="e">
        <f t="shared" ca="1" si="234"/>
        <v>#N/A</v>
      </c>
      <c r="AW331" s="91" t="e">
        <f t="shared" ca="1" si="235"/>
        <v>#N/A</v>
      </c>
      <c r="AX331" s="97" t="e">
        <f t="shared" ca="1" si="219"/>
        <v>#N/A</v>
      </c>
      <c r="AY331" s="91" t="e">
        <f t="shared" ca="1" si="220"/>
        <v>#N/A</v>
      </c>
      <c r="BD331" s="166">
        <v>287</v>
      </c>
      <c r="BE331" s="30">
        <f t="shared" ca="1" si="224"/>
        <v>2.7234524604074068</v>
      </c>
      <c r="BF331" s="30">
        <f t="shared" ca="1" si="229"/>
        <v>3.5111330656220439</v>
      </c>
      <c r="BG331" s="30">
        <f t="shared" ca="1" si="236"/>
        <v>2.9417601360617125</v>
      </c>
      <c r="BH331" s="17" t="b">
        <f t="shared" ca="1" si="221"/>
        <v>0</v>
      </c>
      <c r="BI331" s="30" t="e">
        <f t="shared" ca="1" si="230"/>
        <v>#N/A</v>
      </c>
      <c r="BJ331" s="91" t="e">
        <f t="shared" ca="1" si="231"/>
        <v>#N/A</v>
      </c>
      <c r="BK331" t="b">
        <f t="shared" ca="1" si="225"/>
        <v>0</v>
      </c>
      <c r="BL331" s="30" t="e">
        <f t="shared" ca="1" si="237"/>
        <v>#N/A</v>
      </c>
      <c r="BM331" s="91" t="e">
        <f t="shared" ca="1" si="238"/>
        <v>#N/A</v>
      </c>
      <c r="BN331" s="17" t="b">
        <f t="shared" ca="1" si="226"/>
        <v>0</v>
      </c>
      <c r="BO331" t="b">
        <f t="shared" ca="1" si="223"/>
        <v>0</v>
      </c>
      <c r="BP331" t="b">
        <f t="shared" ca="1" si="227"/>
        <v>0</v>
      </c>
      <c r="BQ331" t="b">
        <f t="shared" ca="1" si="228"/>
        <v>1</v>
      </c>
      <c r="BR331" s="106" t="b">
        <f t="shared" si="222"/>
        <v>0</v>
      </c>
    </row>
    <row r="332" spans="46:70">
      <c r="AT332" s="97">
        <f t="shared" ca="1" si="232"/>
        <v>11.305239011078585</v>
      </c>
      <c r="AU332" s="91">
        <f t="shared" ca="1" si="233"/>
        <v>-15.926747862162159</v>
      </c>
      <c r="AV332" s="97" t="e">
        <f t="shared" ca="1" si="234"/>
        <v>#N/A</v>
      </c>
      <c r="AW332" s="91" t="e">
        <f t="shared" ca="1" si="235"/>
        <v>#N/A</v>
      </c>
      <c r="AX332" s="97" t="e">
        <f t="shared" ca="1" si="219"/>
        <v>#N/A</v>
      </c>
      <c r="AY332" s="91" t="e">
        <f t="shared" ca="1" si="220"/>
        <v>#N/A</v>
      </c>
      <c r="BD332" s="166">
        <v>288</v>
      </c>
      <c r="BE332" s="30">
        <f t="shared" ca="1" si="224"/>
        <v>2.5767529070407651</v>
      </c>
      <c r="BF332" s="30">
        <f t="shared" ca="1" si="229"/>
        <v>3.5435684912075955</v>
      </c>
      <c r="BG332" s="30">
        <f t="shared" ca="1" si="236"/>
        <v>2.9689357629036608</v>
      </c>
      <c r="BH332" s="17" t="b">
        <f t="shared" ca="1" si="221"/>
        <v>0</v>
      </c>
      <c r="BI332" s="30" t="e">
        <f t="shared" ca="1" si="230"/>
        <v>#N/A</v>
      </c>
      <c r="BJ332" s="91" t="e">
        <f t="shared" ca="1" si="231"/>
        <v>#N/A</v>
      </c>
      <c r="BK332" t="b">
        <f t="shared" ca="1" si="225"/>
        <v>0</v>
      </c>
      <c r="BL332" s="30" t="e">
        <f t="shared" ca="1" si="237"/>
        <v>#N/A</v>
      </c>
      <c r="BM332" s="91" t="e">
        <f t="shared" ca="1" si="238"/>
        <v>#N/A</v>
      </c>
      <c r="BN332" s="17" t="b">
        <f t="shared" ca="1" si="226"/>
        <v>0</v>
      </c>
      <c r="BO332" t="b">
        <f t="shared" ca="1" si="223"/>
        <v>0</v>
      </c>
      <c r="BP332" t="b">
        <f t="shared" ca="1" si="227"/>
        <v>0</v>
      </c>
      <c r="BQ332" t="b">
        <f t="shared" ca="1" si="228"/>
        <v>1</v>
      </c>
      <c r="BR332" s="106" t="b">
        <f t="shared" si="222"/>
        <v>0</v>
      </c>
    </row>
    <row r="333" spans="46:70">
      <c r="AT333" s="97">
        <f t="shared" ca="1" si="232"/>
        <v>11.573087694522711</v>
      </c>
      <c r="AU333" s="91">
        <f t="shared" ca="1" si="233"/>
        <v>-15.926747862162163</v>
      </c>
      <c r="AV333" s="97" t="e">
        <f t="shared" ca="1" si="234"/>
        <v>#N/A</v>
      </c>
      <c r="AW333" s="91" t="e">
        <f t="shared" ca="1" si="235"/>
        <v>#N/A</v>
      </c>
      <c r="AX333" s="97" t="e">
        <f t="shared" ca="1" si="219"/>
        <v>#N/A</v>
      </c>
      <c r="AY333" s="91" t="e">
        <f t="shared" ca="1" si="220"/>
        <v>#N/A</v>
      </c>
      <c r="BD333" s="166">
        <v>289</v>
      </c>
      <c r="BE333" s="30">
        <f t="shared" ca="1" si="224"/>
        <v>2.4457565264892343</v>
      </c>
      <c r="BF333" s="30">
        <f t="shared" ca="1" si="229"/>
        <v>3.5758204935709035</v>
      </c>
      <c r="BG333" s="30">
        <f t="shared" ca="1" si="236"/>
        <v>2.9959577108296758</v>
      </c>
      <c r="BH333" s="17" t="b">
        <f t="shared" ca="1" si="221"/>
        <v>0</v>
      </c>
      <c r="BI333" s="30" t="e">
        <f t="shared" ca="1" si="230"/>
        <v>#N/A</v>
      </c>
      <c r="BJ333" s="91" t="e">
        <f t="shared" ca="1" si="231"/>
        <v>#N/A</v>
      </c>
      <c r="BK333" t="b">
        <f t="shared" ca="1" si="225"/>
        <v>0</v>
      </c>
      <c r="BL333" s="30" t="e">
        <f t="shared" ca="1" si="237"/>
        <v>#N/A</v>
      </c>
      <c r="BM333" s="91" t="e">
        <f t="shared" ca="1" si="238"/>
        <v>#N/A</v>
      </c>
      <c r="BN333" s="17" t="b">
        <f t="shared" ca="1" si="226"/>
        <v>0</v>
      </c>
      <c r="BO333" t="b">
        <f t="shared" ca="1" si="223"/>
        <v>0</v>
      </c>
      <c r="BP333" t="b">
        <f t="shared" ca="1" si="227"/>
        <v>0</v>
      </c>
      <c r="BQ333" t="b">
        <f t="shared" ca="1" si="228"/>
        <v>1</v>
      </c>
      <c r="BR333" s="106" t="b">
        <f t="shared" si="222"/>
        <v>0</v>
      </c>
    </row>
    <row r="334" spans="46:70">
      <c r="AT334" s="97">
        <f t="shared" ca="1" si="232"/>
        <v>11.836938649735961</v>
      </c>
      <c r="AU334" s="91">
        <f t="shared" ca="1" si="233"/>
        <v>-15.926747862162161</v>
      </c>
      <c r="AV334" s="97" t="e">
        <f t="shared" ca="1" si="234"/>
        <v>#N/A</v>
      </c>
      <c r="AW334" s="91" t="e">
        <f t="shared" ca="1" si="235"/>
        <v>#N/A</v>
      </c>
      <c r="AX334" s="97" t="e">
        <f t="shared" ca="1" si="219"/>
        <v>#N/A</v>
      </c>
      <c r="AY334" s="91" t="e">
        <f t="shared" ca="1" si="220"/>
        <v>#N/A</v>
      </c>
      <c r="BD334" s="166">
        <v>290</v>
      </c>
      <c r="BE334" s="30">
        <f t="shared" ca="1" si="224"/>
        <v>2.3281097739978782</v>
      </c>
      <c r="BF334" s="30">
        <f t="shared" ca="1" si="229"/>
        <v>3.6078792484396169</v>
      </c>
      <c r="BG334" s="30">
        <f t="shared" ca="1" si="236"/>
        <v>3.0228177486926517</v>
      </c>
      <c r="BH334" s="17" t="b">
        <f t="shared" ca="1" si="221"/>
        <v>0</v>
      </c>
      <c r="BI334" s="30" t="e">
        <f t="shared" ca="1" si="230"/>
        <v>#N/A</v>
      </c>
      <c r="BJ334" s="91" t="e">
        <f t="shared" ca="1" si="231"/>
        <v>#N/A</v>
      </c>
      <c r="BK334" t="b">
        <f t="shared" ca="1" si="225"/>
        <v>0</v>
      </c>
      <c r="BL334" s="30" t="e">
        <f t="shared" ca="1" si="237"/>
        <v>#N/A</v>
      </c>
      <c r="BM334" s="91" t="e">
        <f t="shared" ca="1" si="238"/>
        <v>#N/A</v>
      </c>
      <c r="BN334" s="17" t="b">
        <f t="shared" ca="1" si="226"/>
        <v>0</v>
      </c>
      <c r="BO334" t="b">
        <f t="shared" ca="1" si="223"/>
        <v>0</v>
      </c>
      <c r="BP334" t="b">
        <f t="shared" ca="1" si="227"/>
        <v>0</v>
      </c>
      <c r="BQ334" t="b">
        <f t="shared" ca="1" si="228"/>
        <v>1</v>
      </c>
      <c r="BR334" s="106" t="b">
        <f t="shared" si="222"/>
        <v>0</v>
      </c>
    </row>
    <row r="335" spans="46:70">
      <c r="AT335" s="97">
        <f t="shared" ref="AT335:AT366" ca="1" si="239">IF(OR(K171=181,K171=-1,K171=179.5),#N/A,I171*SIN(RADIANS(K171)))</f>
        <v>12.097053465001842</v>
      </c>
      <c r="AU335" s="91">
        <f t="shared" ref="AU335:AU366" ca="1" si="240">IF(OR(K171=181,K171=-1,K171=179.5),#N/A,I171*COS(RADIANS(K171)))</f>
        <v>-15.926747862162161</v>
      </c>
      <c r="AV335" s="97" t="e">
        <f t="shared" ref="AV335:AV366" ca="1" si="241">IF(OR(M171=181,M171=-1,M171=179.5),#N/A,I171*SIN(RADIANS(M171)))</f>
        <v>#N/A</v>
      </c>
      <c r="AW335" s="91" t="e">
        <f t="shared" ref="AW335:AW366" ca="1" si="242">IF(OR(M171=181,M171=-1,M171=179.5),#N/A,I171*COS(RADIANS(M171)))</f>
        <v>#N/A</v>
      </c>
      <c r="AX335" s="97" t="e">
        <f t="shared" ca="1" si="219"/>
        <v>#N/A</v>
      </c>
      <c r="AY335" s="91" t="e">
        <f t="shared" ca="1" si="220"/>
        <v>#N/A</v>
      </c>
      <c r="BD335" s="166">
        <v>291</v>
      </c>
      <c r="BE335" s="30">
        <f t="shared" ca="1" si="224"/>
        <v>2.2219075103980295</v>
      </c>
      <c r="BF335" s="30">
        <f t="shared" ca="1" si="229"/>
        <v>3.6397349904064411</v>
      </c>
      <c r="BG335" s="30">
        <f t="shared" ca="1" si="236"/>
        <v>3.0495076946648561</v>
      </c>
      <c r="BH335" s="17" t="b">
        <f t="shared" ca="1" si="221"/>
        <v>0</v>
      </c>
      <c r="BI335" s="30" t="e">
        <f t="shared" ca="1" si="230"/>
        <v>#N/A</v>
      </c>
      <c r="BJ335" s="91" t="e">
        <f t="shared" ca="1" si="231"/>
        <v>#N/A</v>
      </c>
      <c r="BK335" t="b">
        <f t="shared" ca="1" si="225"/>
        <v>0</v>
      </c>
      <c r="BL335" s="30" t="e">
        <f t="shared" ca="1" si="237"/>
        <v>#N/A</v>
      </c>
      <c r="BM335" s="91" t="e">
        <f t="shared" ca="1" si="238"/>
        <v>#N/A</v>
      </c>
      <c r="BN335" s="17" t="b">
        <f t="shared" ca="1" si="226"/>
        <v>0</v>
      </c>
      <c r="BO335" t="b">
        <f t="shared" ca="1" si="223"/>
        <v>0</v>
      </c>
      <c r="BP335" t="b">
        <f t="shared" ca="1" si="227"/>
        <v>0</v>
      </c>
      <c r="BQ335" t="b">
        <f t="shared" ca="1" si="228"/>
        <v>1</v>
      </c>
      <c r="BR335" s="106" t="b">
        <f t="shared" si="222"/>
        <v>0</v>
      </c>
    </row>
    <row r="336" spans="46:70">
      <c r="AT336" s="97">
        <f t="shared" ca="1" si="239"/>
        <v>12.353668143414451</v>
      </c>
      <c r="AU336" s="91">
        <f t="shared" ca="1" si="240"/>
        <v>-15.926747862162159</v>
      </c>
      <c r="AV336" s="97" t="e">
        <f t="shared" ca="1" si="241"/>
        <v>#N/A</v>
      </c>
      <c r="AW336" s="91" t="e">
        <f t="shared" ca="1" si="242"/>
        <v>#N/A</v>
      </c>
      <c r="AX336" s="97" t="e">
        <f t="shared" ref="AX336:AX366" ca="1" si="243">IF(OR(O172=181,O172=-1,O172=0.5),#N/A,I172*SIN(RADIANS(O172)))</f>
        <v>#N/A</v>
      </c>
      <c r="AY336" s="91" t="e">
        <f t="shared" ref="AY336:AY366" ca="1" si="244">IF(OR(O172=181,O172=-1,O172=0.5),#N/A,I172*COS(RADIANS(O172)))</f>
        <v>#N/A</v>
      </c>
      <c r="BD336" s="166">
        <v>292</v>
      </c>
      <c r="BE336" s="30">
        <f t="shared" ca="1" si="224"/>
        <v>2.1255910936318902</v>
      </c>
      <c r="BF336" s="30">
        <f t="shared" ca="1" si="229"/>
        <v>3.6713780159037799</v>
      </c>
      <c r="BG336" s="30">
        <f t="shared" ca="1" si="236"/>
        <v>3.0760194187301937</v>
      </c>
      <c r="BH336" s="17" t="b">
        <f t="shared" ca="1" si="221"/>
        <v>0</v>
      </c>
      <c r="BI336" s="30" t="e">
        <f t="shared" ca="1" si="230"/>
        <v>#N/A</v>
      </c>
      <c r="BJ336" s="91" t="e">
        <f t="shared" ca="1" si="231"/>
        <v>#N/A</v>
      </c>
      <c r="BK336" t="b">
        <f t="shared" ca="1" si="225"/>
        <v>0</v>
      </c>
      <c r="BL336" s="30" t="e">
        <f t="shared" ca="1" si="237"/>
        <v>#N/A</v>
      </c>
      <c r="BM336" s="91" t="e">
        <f t="shared" ca="1" si="238"/>
        <v>#N/A</v>
      </c>
      <c r="BN336" s="17" t="b">
        <f t="shared" ca="1" si="226"/>
        <v>0</v>
      </c>
      <c r="BO336" t="b">
        <f t="shared" ca="1" si="223"/>
        <v>0</v>
      </c>
      <c r="BP336" t="b">
        <f t="shared" ca="1" si="227"/>
        <v>0</v>
      </c>
      <c r="BQ336" t="b">
        <f t="shared" ca="1" si="228"/>
        <v>1</v>
      </c>
      <c r="BR336" s="106" t="b">
        <f t="shared" si="222"/>
        <v>0</v>
      </c>
    </row>
    <row r="337" spans="46:70">
      <c r="AT337" s="97">
        <f t="shared" ca="1" si="239"/>
        <v>12.606996422031424</v>
      </c>
      <c r="AU337" s="91">
        <f t="shared" ca="1" si="240"/>
        <v>-15.926747862162159</v>
      </c>
      <c r="AV337" s="97" t="e">
        <f t="shared" ca="1" si="241"/>
        <v>#N/A</v>
      </c>
      <c r="AW337" s="91" t="e">
        <f t="shared" ca="1" si="242"/>
        <v>#N/A</v>
      </c>
      <c r="AX337" s="97" t="e">
        <f t="shared" ca="1" si="243"/>
        <v>#N/A</v>
      </c>
      <c r="AY337" s="91" t="e">
        <f t="shared" ca="1" si="244"/>
        <v>#N/A</v>
      </c>
      <c r="BD337" s="166">
        <v>293</v>
      </c>
      <c r="BE337" s="30">
        <f t="shared" ca="1" si="224"/>
        <v>2.037873055211429</v>
      </c>
      <c r="BF337" s="30">
        <f t="shared" ca="1" si="229"/>
        <v>3.7027986861595337</v>
      </c>
      <c r="BG337" s="30">
        <f t="shared" ca="1" si="236"/>
        <v>3.1023448451606908</v>
      </c>
      <c r="BH337" s="17" t="b">
        <f t="shared" ca="1" si="221"/>
        <v>0</v>
      </c>
      <c r="BI337" s="30" t="e">
        <f t="shared" ca="1" si="230"/>
        <v>#N/A</v>
      </c>
      <c r="BJ337" s="91" t="e">
        <f t="shared" ca="1" si="231"/>
        <v>#N/A</v>
      </c>
      <c r="BK337" t="b">
        <f t="shared" ca="1" si="225"/>
        <v>0</v>
      </c>
      <c r="BL337" s="30" t="e">
        <f t="shared" ca="1" si="237"/>
        <v>#N/A</v>
      </c>
      <c r="BM337" s="91" t="e">
        <f t="shared" ca="1" si="238"/>
        <v>#N/A</v>
      </c>
      <c r="BN337" s="17" t="b">
        <f t="shared" ca="1" si="226"/>
        <v>0</v>
      </c>
      <c r="BO337" t="b">
        <f t="shared" ca="1" si="223"/>
        <v>0</v>
      </c>
      <c r="BP337" t="b">
        <f t="shared" ca="1" si="227"/>
        <v>0</v>
      </c>
      <c r="BQ337" t="b">
        <f t="shared" ca="1" si="228"/>
        <v>1</v>
      </c>
      <c r="BR337" s="106" t="b">
        <f t="shared" si="222"/>
        <v>0</v>
      </c>
    </row>
    <row r="338" spans="46:70">
      <c r="AT338" s="97">
        <f t="shared" ca="1" si="239"/>
        <v>12.857232559832346</v>
      </c>
      <c r="AU338" s="91">
        <f t="shared" ca="1" si="240"/>
        <v>-15.926747862162161</v>
      </c>
      <c r="AV338" s="97" t="e">
        <f t="shared" ca="1" si="241"/>
        <v>#N/A</v>
      </c>
      <c r="AW338" s="91" t="e">
        <f t="shared" ca="1" si="242"/>
        <v>#N/A</v>
      </c>
      <c r="AX338" s="97" t="e">
        <f t="shared" ca="1" si="243"/>
        <v>#N/A</v>
      </c>
      <c r="AY338" s="91" t="e">
        <f t="shared" ca="1" si="244"/>
        <v>#N/A</v>
      </c>
      <c r="BD338" s="166">
        <v>294</v>
      </c>
      <c r="BE338" s="30">
        <f t="shared" ca="1" si="224"/>
        <v>1.957680607675796</v>
      </c>
      <c r="BF338" s="30">
        <f t="shared" ca="1" si="229"/>
        <v>3.7339874301331655</v>
      </c>
      <c r="BG338" s="30">
        <f t="shared" ca="1" si="236"/>
        <v>3.1284759549764356</v>
      </c>
      <c r="BH338" s="17" t="b">
        <f t="shared" ca="1" si="221"/>
        <v>0</v>
      </c>
      <c r="BI338" s="30" t="e">
        <f t="shared" ca="1" si="230"/>
        <v>#N/A</v>
      </c>
      <c r="BJ338" s="91" t="e">
        <f t="shared" ca="1" si="231"/>
        <v>#N/A</v>
      </c>
      <c r="BK338" t="b">
        <f t="shared" ca="1" si="225"/>
        <v>0</v>
      </c>
      <c r="BL338" s="30" t="e">
        <f t="shared" ca="1" si="237"/>
        <v>#N/A</v>
      </c>
      <c r="BM338" s="91" t="e">
        <f t="shared" ca="1" si="238"/>
        <v>#N/A</v>
      </c>
      <c r="BN338" s="17" t="b">
        <f t="shared" ca="1" si="226"/>
        <v>0</v>
      </c>
      <c r="BO338" t="b">
        <f t="shared" ca="1" si="223"/>
        <v>0</v>
      </c>
      <c r="BP338" t="b">
        <f t="shared" ca="1" si="227"/>
        <v>1</v>
      </c>
      <c r="BQ338" t="b">
        <f t="shared" ca="1" si="228"/>
        <v>1</v>
      </c>
      <c r="BR338" s="106" t="b">
        <f t="shared" si="222"/>
        <v>0</v>
      </c>
    </row>
    <row r="339" spans="46:70">
      <c r="AT339" s="97">
        <f t="shared" ca="1" si="239"/>
        <v>13.104553694617493</v>
      </c>
      <c r="AU339" s="91">
        <f t="shared" ca="1" si="240"/>
        <v>-15.926747862162159</v>
      </c>
      <c r="AV339" s="97" t="e">
        <f t="shared" ca="1" si="241"/>
        <v>#N/A</v>
      </c>
      <c r="AW339" s="91" t="e">
        <f t="shared" ca="1" si="242"/>
        <v>#N/A</v>
      </c>
      <c r="AX339" s="97" t="e">
        <f t="shared" ca="1" si="243"/>
        <v>#N/A</v>
      </c>
      <c r="AY339" s="91" t="e">
        <f t="shared" ca="1" si="244"/>
        <v>#N/A</v>
      </c>
      <c r="BD339" s="166">
        <v>295</v>
      </c>
      <c r="BE339" s="30">
        <f t="shared" ca="1" si="224"/>
        <v>1.8841127103712247</v>
      </c>
      <c r="BF339" s="30">
        <f t="shared" ca="1" si="229"/>
        <v>3.7649347474311283</v>
      </c>
      <c r="BG339" s="30">
        <f t="shared" ca="1" si="236"/>
        <v>3.1544047883882427</v>
      </c>
      <c r="BH339" s="17" t="b">
        <f t="shared" ca="1" si="221"/>
        <v>0</v>
      </c>
      <c r="BI339" s="30" t="e">
        <f t="shared" ca="1" si="230"/>
        <v>#N/A</v>
      </c>
      <c r="BJ339" s="91" t="e">
        <f t="shared" ca="1" si="231"/>
        <v>#N/A</v>
      </c>
      <c r="BK339" t="b">
        <f t="shared" ca="1" si="225"/>
        <v>0</v>
      </c>
      <c r="BL339" s="30" t="e">
        <f t="shared" ca="1" si="237"/>
        <v>#N/A</v>
      </c>
      <c r="BM339" s="91" t="e">
        <f t="shared" ca="1" si="238"/>
        <v>#N/A</v>
      </c>
      <c r="BN339" s="17" t="b">
        <f t="shared" ca="1" si="226"/>
        <v>0</v>
      </c>
      <c r="BO339" t="b">
        <f t="shared" ca="1" si="223"/>
        <v>0</v>
      </c>
      <c r="BP339" t="b">
        <f t="shared" ca="1" si="227"/>
        <v>1</v>
      </c>
      <c r="BQ339" t="b">
        <f t="shared" ca="1" si="228"/>
        <v>1</v>
      </c>
      <c r="BR339" s="106" t="b">
        <f t="shared" si="222"/>
        <v>0</v>
      </c>
    </row>
    <row r="340" spans="46:70">
      <c r="AT340" s="97">
        <f t="shared" ca="1" si="239"/>
        <v>13.349121847433002</v>
      </c>
      <c r="AU340" s="91">
        <f t="shared" ca="1" si="240"/>
        <v>-15.926747862162159</v>
      </c>
      <c r="AV340" s="97" t="e">
        <f t="shared" ca="1" si="241"/>
        <v>#N/A</v>
      </c>
      <c r="AW340" s="91" t="e">
        <f t="shared" ca="1" si="242"/>
        <v>#N/A</v>
      </c>
      <c r="AX340" s="97" t="e">
        <f t="shared" ca="1" si="243"/>
        <v>#N/A</v>
      </c>
      <c r="AY340" s="91" t="e">
        <f t="shared" ca="1" si="244"/>
        <v>#N/A</v>
      </c>
      <c r="BD340" s="166">
        <v>296</v>
      </c>
      <c r="BE340" s="30">
        <f t="shared" ca="1" si="224"/>
        <v>1.816407043239473</v>
      </c>
      <c r="BF340" s="30">
        <f t="shared" ca="1" si="229"/>
        <v>3.795631211200778</v>
      </c>
      <c r="BG340" s="30">
        <f t="shared" ca="1" si="236"/>
        <v>3.1801234472222735</v>
      </c>
      <c r="BH340" s="17" t="b">
        <f t="shared" ca="1" si="221"/>
        <v>0</v>
      </c>
      <c r="BI340" s="30" t="e">
        <f t="shared" ca="1" si="230"/>
        <v>#N/A</v>
      </c>
      <c r="BJ340" s="91" t="e">
        <f t="shared" ca="1" si="231"/>
        <v>#N/A</v>
      </c>
      <c r="BK340" t="b">
        <f t="shared" ca="1" si="225"/>
        <v>0</v>
      </c>
      <c r="BL340" s="30" t="e">
        <f t="shared" ca="1" si="237"/>
        <v>#N/A</v>
      </c>
      <c r="BM340" s="91" t="e">
        <f t="shared" ca="1" si="238"/>
        <v>#N/A</v>
      </c>
      <c r="BN340" s="17" t="b">
        <f t="shared" ca="1" si="226"/>
        <v>0</v>
      </c>
      <c r="BO340" t="b">
        <f t="shared" ca="1" si="223"/>
        <v>0</v>
      </c>
      <c r="BP340" t="b">
        <f t="shared" ca="1" si="227"/>
        <v>1</v>
      </c>
      <c r="BQ340" t="b">
        <f t="shared" ca="1" si="228"/>
        <v>1</v>
      </c>
      <c r="BR340" s="106" t="b">
        <f t="shared" si="222"/>
        <v>0</v>
      </c>
    </row>
    <row r="341" spans="46:70">
      <c r="AT341" s="97">
        <f t="shared" ca="1" si="239"/>
        <v>13.591085636736787</v>
      </c>
      <c r="AU341" s="91">
        <f t="shared" ca="1" si="240"/>
        <v>-15.926747862162163</v>
      </c>
      <c r="AV341" s="97" t="e">
        <f t="shared" ca="1" si="241"/>
        <v>#N/A</v>
      </c>
      <c r="AW341" s="91" t="e">
        <f t="shared" ca="1" si="242"/>
        <v>#N/A</v>
      </c>
      <c r="AX341" s="97" t="e">
        <f t="shared" ca="1" si="243"/>
        <v>#N/A</v>
      </c>
      <c r="AY341" s="91" t="e">
        <f t="shared" ca="1" si="244"/>
        <v>#N/A</v>
      </c>
      <c r="BD341" s="166">
        <v>297</v>
      </c>
      <c r="BE341" s="30">
        <f t="shared" ca="1" si="224"/>
        <v>1.7539143198755438</v>
      </c>
      <c r="BF341" s="30">
        <f t="shared" ca="1" si="229"/>
        <v>3.8260674710018878</v>
      </c>
      <c r="BG341" s="30">
        <f t="shared" ca="1" si="236"/>
        <v>3.2056240973259063</v>
      </c>
      <c r="BH341" s="17" t="b">
        <f t="shared" ca="1" si="221"/>
        <v>0</v>
      </c>
      <c r="BI341" s="30" t="e">
        <f t="shared" ca="1" si="230"/>
        <v>#N/A</v>
      </c>
      <c r="BJ341" s="91" t="e">
        <f t="shared" ca="1" si="231"/>
        <v>#N/A</v>
      </c>
      <c r="BK341" t="b">
        <f t="shared" ca="1" si="225"/>
        <v>0</v>
      </c>
      <c r="BL341" s="30" t="e">
        <f t="shared" ca="1" si="237"/>
        <v>#N/A</v>
      </c>
      <c r="BM341" s="91" t="e">
        <f t="shared" ca="1" si="238"/>
        <v>#N/A</v>
      </c>
      <c r="BN341" s="17" t="b">
        <f t="shared" ca="1" si="226"/>
        <v>0</v>
      </c>
      <c r="BO341" t="b">
        <f t="shared" ca="1" si="223"/>
        <v>0</v>
      </c>
      <c r="BP341" t="b">
        <f t="shared" ca="1" si="227"/>
        <v>1</v>
      </c>
      <c r="BQ341" t="b">
        <f t="shared" ca="1" si="228"/>
        <v>1</v>
      </c>
      <c r="BR341" s="106" t="b">
        <f t="shared" si="222"/>
        <v>0</v>
      </c>
    </row>
    <row r="342" spans="46:70">
      <c r="AT342" s="97">
        <f t="shared" ca="1" si="239"/>
        <v>13.830581751958697</v>
      </c>
      <c r="AU342" s="91">
        <f t="shared" ca="1" si="240"/>
        <v>-15.926747862162166</v>
      </c>
      <c r="AV342" s="97" t="e">
        <f t="shared" ca="1" si="241"/>
        <v>#N/A</v>
      </c>
      <c r="AW342" s="91" t="e">
        <f t="shared" ca="1" si="242"/>
        <v>#N/A</v>
      </c>
      <c r="AX342" s="97" t="e">
        <f t="shared" ca="1" si="243"/>
        <v>#N/A</v>
      </c>
      <c r="AY342" s="91" t="e">
        <f t="shared" ca="1" si="244"/>
        <v>#N/A</v>
      </c>
      <c r="BD342" s="166">
        <v>298</v>
      </c>
      <c r="BE342" s="30">
        <f t="shared" ca="1" si="224"/>
        <v>1.6960781050412457</v>
      </c>
      <c r="BF342" s="30">
        <f t="shared" ca="1" si="229"/>
        <v>3.8562342556548788</v>
      </c>
      <c r="BG342" s="30">
        <f t="shared" ca="1" si="236"/>
        <v>3.2308989709540876</v>
      </c>
      <c r="BH342" s="17" t="b">
        <f t="shared" ca="1" si="221"/>
        <v>0</v>
      </c>
      <c r="BI342" s="30" t="e">
        <f t="shared" ca="1" si="230"/>
        <v>#N/A</v>
      </c>
      <c r="BJ342" s="91" t="e">
        <f t="shared" ca="1" si="231"/>
        <v>#N/A</v>
      </c>
      <c r="BK342" t="b">
        <f t="shared" ca="1" si="225"/>
        <v>0</v>
      </c>
      <c r="BL342" s="30" t="e">
        <f t="shared" ca="1" si="237"/>
        <v>#N/A</v>
      </c>
      <c r="BM342" s="91" t="e">
        <f t="shared" ca="1" si="238"/>
        <v>#N/A</v>
      </c>
      <c r="BN342" s="17" t="b">
        <f t="shared" ca="1" si="226"/>
        <v>0</v>
      </c>
      <c r="BO342" t="b">
        <f t="shared" ca="1" si="223"/>
        <v>0</v>
      </c>
      <c r="BP342" t="b">
        <f t="shared" ca="1" si="227"/>
        <v>1</v>
      </c>
      <c r="BQ342" t="b">
        <f t="shared" ca="1" si="228"/>
        <v>1</v>
      </c>
      <c r="BR342" s="106" t="b">
        <f t="shared" si="222"/>
        <v>0</v>
      </c>
    </row>
    <row r="343" spans="46:70">
      <c r="AT343" s="97">
        <f t="shared" ca="1" si="239"/>
        <v>14.067736226383866</v>
      </c>
      <c r="AU343" s="91">
        <f t="shared" ca="1" si="240"/>
        <v>-15.926747862162165</v>
      </c>
      <c r="AV343" s="97" t="e">
        <f t="shared" ca="1" si="241"/>
        <v>#N/A</v>
      </c>
      <c r="AW343" s="91" t="e">
        <f t="shared" ca="1" si="242"/>
        <v>#N/A</v>
      </c>
      <c r="AX343" s="97" t="e">
        <f t="shared" ca="1" si="243"/>
        <v>#N/A</v>
      </c>
      <c r="AY343" s="91" t="e">
        <f t="shared" ca="1" si="244"/>
        <v>#N/A</v>
      </c>
      <c r="BD343" s="166">
        <v>299</v>
      </c>
      <c r="BE343" s="30">
        <f t="shared" ca="1" si="224"/>
        <v>1.6424188079767397</v>
      </c>
      <c r="BF343" s="30">
        <f t="shared" ca="1" si="229"/>
        <v>3.8861223760649177</v>
      </c>
      <c r="BG343" s="30">
        <f t="shared" ca="1" si="236"/>
        <v>3.2559403691354714</v>
      </c>
      <c r="BH343" s="17" t="b">
        <f t="shared" ca="1" si="221"/>
        <v>0</v>
      </c>
      <c r="BI343" s="30" t="e">
        <f t="shared" ca="1" si="230"/>
        <v>#N/A</v>
      </c>
      <c r="BJ343" s="91" t="e">
        <f t="shared" ca="1" si="231"/>
        <v>#N/A</v>
      </c>
      <c r="BK343" t="b">
        <f t="shared" ca="1" si="225"/>
        <v>0</v>
      </c>
      <c r="BL343" s="30" t="e">
        <f t="shared" ca="1" si="237"/>
        <v>#N/A</v>
      </c>
      <c r="BM343" s="91" t="e">
        <f t="shared" ca="1" si="238"/>
        <v>#N/A</v>
      </c>
      <c r="BN343" s="17" t="b">
        <f t="shared" ca="1" si="226"/>
        <v>0</v>
      </c>
      <c r="BO343" t="b">
        <f t="shared" ca="1" si="223"/>
        <v>0</v>
      </c>
      <c r="BP343" t="b">
        <f t="shared" ca="1" si="227"/>
        <v>1</v>
      </c>
      <c r="BQ343" t="b">
        <f t="shared" ca="1" si="228"/>
        <v>1</v>
      </c>
      <c r="BR343" s="106" t="b">
        <f t="shared" si="222"/>
        <v>0</v>
      </c>
    </row>
    <row r="344" spans="46:70">
      <c r="AT344" s="97">
        <f t="shared" ca="1" si="239"/>
        <v>14.302665541695809</v>
      </c>
      <c r="AU344" s="91">
        <f t="shared" ca="1" si="240"/>
        <v>-15.926747862162172</v>
      </c>
      <c r="AV344" s="97" t="e">
        <f t="shared" ca="1" si="241"/>
        <v>#N/A</v>
      </c>
      <c r="AW344" s="91" t="e">
        <f t="shared" ca="1" si="242"/>
        <v>#N/A</v>
      </c>
      <c r="AX344" s="97" t="e">
        <f t="shared" ca="1" si="243"/>
        <v>#N/A</v>
      </c>
      <c r="AY344" s="91" t="e">
        <f t="shared" ca="1" si="244"/>
        <v>#N/A</v>
      </c>
      <c r="BD344" s="166">
        <v>300</v>
      </c>
      <c r="BE344" s="30">
        <f t="shared" ca="1" si="224"/>
        <v>1.59252087716129</v>
      </c>
      <c r="BF344" s="30">
        <f t="shared" ca="1" si="229"/>
        <v>3.9157227280209899</v>
      </c>
      <c r="BG344" s="30">
        <f t="shared" ca="1" si="236"/>
        <v>3.280740664017586</v>
      </c>
      <c r="BH344" s="17" t="b">
        <f t="shared" ca="1" si="221"/>
        <v>0</v>
      </c>
      <c r="BI344" s="30" t="e">
        <f t="shared" ca="1" si="230"/>
        <v>#N/A</v>
      </c>
      <c r="BJ344" s="91" t="e">
        <f t="shared" ca="1" si="231"/>
        <v>#N/A</v>
      </c>
      <c r="BK344" t="b">
        <f t="shared" ca="1" si="225"/>
        <v>0</v>
      </c>
      <c r="BL344" s="30" t="e">
        <f t="shared" ca="1" si="237"/>
        <v>#N/A</v>
      </c>
      <c r="BM344" s="91" t="e">
        <f t="shared" ca="1" si="238"/>
        <v>#N/A</v>
      </c>
      <c r="BN344" s="17" t="b">
        <f t="shared" ca="1" si="226"/>
        <v>0</v>
      </c>
      <c r="BO344" t="b">
        <f t="shared" ca="1" si="223"/>
        <v>0</v>
      </c>
      <c r="BP344" t="b">
        <f t="shared" ca="1" si="227"/>
        <v>1</v>
      </c>
      <c r="BQ344" t="b">
        <f t="shared" ca="1" si="228"/>
        <v>1</v>
      </c>
      <c r="BR344" s="106" t="b">
        <f t="shared" si="222"/>
        <v>1</v>
      </c>
    </row>
    <row r="345" spans="46:70">
      <c r="AT345" s="97">
        <f t="shared" ca="1" si="239"/>
        <v>14.535477590540774</v>
      </c>
      <c r="AU345" s="91">
        <f t="shared" ca="1" si="240"/>
        <v>-15.926747862162161</v>
      </c>
      <c r="AV345" s="97" t="e">
        <f t="shared" ca="1" si="241"/>
        <v>#N/A</v>
      </c>
      <c r="AW345" s="91" t="e">
        <f t="shared" ca="1" si="242"/>
        <v>#N/A</v>
      </c>
      <c r="AX345" s="97" t="e">
        <f t="shared" ca="1" si="243"/>
        <v>#N/A</v>
      </c>
      <c r="AY345" s="91" t="e">
        <f t="shared" ca="1" si="244"/>
        <v>#N/A</v>
      </c>
      <c r="BD345" s="166">
        <v>301</v>
      </c>
      <c r="BE345" s="30">
        <f t="shared" ca="1" si="224"/>
        <v>1.546022473619457</v>
      </c>
      <c r="BF345" s="30">
        <f t="shared" ca="1" si="229"/>
        <v>3.9450262949691459</v>
      </c>
      <c r="BG345" s="30">
        <f t="shared" ca="1" si="236"/>
        <v>3.3052923011903657</v>
      </c>
      <c r="BH345" s="17" t="b">
        <f t="shared" ca="1" si="221"/>
        <v>0</v>
      </c>
      <c r="BI345" s="30" t="e">
        <f t="shared" ca="1" si="230"/>
        <v>#N/A</v>
      </c>
      <c r="BJ345" s="91" t="e">
        <f t="shared" ca="1" si="231"/>
        <v>#N/A</v>
      </c>
      <c r="BK345" t="b">
        <f t="shared" ca="1" si="225"/>
        <v>0</v>
      </c>
      <c r="BL345" s="30" t="e">
        <f t="shared" ca="1" si="237"/>
        <v>#N/A</v>
      </c>
      <c r="BM345" s="91" t="e">
        <f t="shared" ca="1" si="238"/>
        <v>#N/A</v>
      </c>
      <c r="BN345" s="17" t="b">
        <f t="shared" ca="1" si="226"/>
        <v>0</v>
      </c>
      <c r="BO345" t="b">
        <f t="shared" ca="1" si="223"/>
        <v>0</v>
      </c>
      <c r="BP345" t="b">
        <f t="shared" ca="1" si="227"/>
        <v>1</v>
      </c>
      <c r="BQ345" t="b">
        <f t="shared" ca="1" si="228"/>
        <v>1</v>
      </c>
      <c r="BR345" s="106" t="b">
        <f t="shared" si="222"/>
        <v>1</v>
      </c>
    </row>
    <row r="346" spans="46:70">
      <c r="AT346" s="97">
        <f t="shared" ca="1" si="239"/>
        <v>14.766272518737189</v>
      </c>
      <c r="AU346" s="91">
        <f t="shared" ca="1" si="240"/>
        <v>-15.926747862162157</v>
      </c>
      <c r="AV346" s="97" t="e">
        <f t="shared" ca="1" si="241"/>
        <v>#N/A</v>
      </c>
      <c r="AW346" s="91" t="e">
        <f t="shared" ca="1" si="242"/>
        <v>#N/A</v>
      </c>
      <c r="AX346" s="97" t="e">
        <f t="shared" ca="1" si="243"/>
        <v>#N/A</v>
      </c>
      <c r="AY346" s="91" t="e">
        <f t="shared" ca="1" si="244"/>
        <v>#N/A</v>
      </c>
      <c r="BD346" s="166">
        <v>302</v>
      </c>
      <c r="BE346" s="30">
        <f t="shared" ca="1" si="224"/>
        <v>1.5026070805952623</v>
      </c>
      <c r="BF346" s="30">
        <f t="shared" ca="1" si="229"/>
        <v>3.9740241507590239</v>
      </c>
      <c r="BG346" s="30">
        <f t="shared" ca="1" si="236"/>
        <v>3.3295878019872904</v>
      </c>
      <c r="BH346" s="17" t="b">
        <f t="shared" ca="1" si="221"/>
        <v>0</v>
      </c>
      <c r="BI346" s="30" t="e">
        <f t="shared" ca="1" si="230"/>
        <v>#N/A</v>
      </c>
      <c r="BJ346" s="91" t="e">
        <f t="shared" ca="1" si="231"/>
        <v>#N/A</v>
      </c>
      <c r="BK346" t="b">
        <f t="shared" ca="1" si="225"/>
        <v>0</v>
      </c>
      <c r="BL346" s="30" t="e">
        <f t="shared" ca="1" si="237"/>
        <v>#N/A</v>
      </c>
      <c r="BM346" s="91" t="e">
        <f t="shared" ca="1" si="238"/>
        <v>#N/A</v>
      </c>
      <c r="BN346" s="17" t="b">
        <f t="shared" ca="1" si="226"/>
        <v>0</v>
      </c>
      <c r="BO346" t="b">
        <f t="shared" ca="1" si="223"/>
        <v>0</v>
      </c>
      <c r="BP346" t="b">
        <f t="shared" ca="1" si="227"/>
        <v>1</v>
      </c>
      <c r="BQ346" t="b">
        <f t="shared" ca="1" si="228"/>
        <v>1</v>
      </c>
      <c r="BR346" s="106" t="b">
        <f t="shared" si="222"/>
        <v>1</v>
      </c>
    </row>
    <row r="347" spans="46:70">
      <c r="AT347" s="97">
        <f t="shared" ca="1" si="239"/>
        <v>14.995143464972692</v>
      </c>
      <c r="AU347" s="91">
        <f t="shared" ca="1" si="240"/>
        <v>-15.926747862162156</v>
      </c>
      <c r="AV347" s="97" t="e">
        <f t="shared" ca="1" si="241"/>
        <v>#N/A</v>
      </c>
      <c r="AW347" s="91" t="e">
        <f t="shared" ca="1" si="242"/>
        <v>#N/A</v>
      </c>
      <c r="AX347" s="97" t="e">
        <f t="shared" ca="1" si="243"/>
        <v>#N/A</v>
      </c>
      <c r="AY347" s="91" t="e">
        <f t="shared" ca="1" si="244"/>
        <v>#N/A</v>
      </c>
      <c r="BD347" s="166">
        <v>303</v>
      </c>
      <c r="BE347" s="30">
        <f t="shared" ca="1" si="224"/>
        <v>1.461996638853982</v>
      </c>
      <c r="BF347" s="30">
        <f t="shared" ca="1" si="229"/>
        <v>4.0027074623628414</v>
      </c>
      <c r="BG347" s="30">
        <f t="shared" ca="1" si="236"/>
        <v>3.3536197657634621</v>
      </c>
      <c r="BH347" s="17" t="b">
        <f t="shared" ca="1" si="221"/>
        <v>0</v>
      </c>
      <c r="BI347" s="30" t="e">
        <f t="shared" ca="1" si="230"/>
        <v>#N/A</v>
      </c>
      <c r="BJ347" s="91" t="e">
        <f t="shared" ca="1" si="231"/>
        <v>#N/A</v>
      </c>
      <c r="BK347" t="b">
        <f t="shared" ca="1" si="225"/>
        <v>0</v>
      </c>
      <c r="BL347" s="30" t="e">
        <f t="shared" ca="1" si="237"/>
        <v>#N/A</v>
      </c>
      <c r="BM347" s="91" t="e">
        <f t="shared" ca="1" si="238"/>
        <v>#N/A</v>
      </c>
      <c r="BN347" s="17" t="b">
        <f t="shared" ca="1" si="226"/>
        <v>0</v>
      </c>
      <c r="BO347" t="b">
        <f t="shared" ca="1" si="223"/>
        <v>0</v>
      </c>
      <c r="BP347" t="b">
        <f t="shared" ca="1" si="227"/>
        <v>1</v>
      </c>
      <c r="BQ347" t="b">
        <f t="shared" ca="1" si="228"/>
        <v>1</v>
      </c>
      <c r="BR347" s="106" t="b">
        <f t="shared" si="222"/>
        <v>1</v>
      </c>
    </row>
    <row r="348" spans="46:70">
      <c r="AT348" s="97">
        <f t="shared" ca="1" si="239"/>
        <v>15.222177212790974</v>
      </c>
      <c r="AU348" s="91">
        <f t="shared" ca="1" si="240"/>
        <v>-15.926747862162168</v>
      </c>
      <c r="AV348" s="97" t="e">
        <f t="shared" ca="1" si="241"/>
        <v>#N/A</v>
      </c>
      <c r="AW348" s="91" t="e">
        <f t="shared" ca="1" si="242"/>
        <v>#N/A</v>
      </c>
      <c r="AX348" s="97" t="e">
        <f t="shared" ca="1" si="243"/>
        <v>#N/A</v>
      </c>
      <c r="AY348" s="91" t="e">
        <f t="shared" ca="1" si="244"/>
        <v>#N/A</v>
      </c>
      <c r="BD348" s="166">
        <v>304</v>
      </c>
      <c r="BE348" s="30">
        <f t="shared" ca="1" si="224"/>
        <v>1.4239458935163325</v>
      </c>
      <c r="BF348" s="30">
        <f t="shared" ca="1" si="229"/>
        <v>4.0310674925660246</v>
      </c>
      <c r="BG348" s="30">
        <f t="shared" ca="1" si="236"/>
        <v>3.3773808721499123</v>
      </c>
      <c r="BH348" s="17" t="b">
        <f t="shared" ca="1" si="221"/>
        <v>0</v>
      </c>
      <c r="BI348" s="30" t="e">
        <f t="shared" ca="1" si="230"/>
        <v>#N/A</v>
      </c>
      <c r="BJ348" s="91" t="e">
        <f t="shared" ca="1" si="231"/>
        <v>#N/A</v>
      </c>
      <c r="BK348" t="b">
        <f t="shared" ca="1" si="225"/>
        <v>0</v>
      </c>
      <c r="BL348" s="30" t="e">
        <f t="shared" ca="1" si="237"/>
        <v>#N/A</v>
      </c>
      <c r="BM348" s="91" t="e">
        <f t="shared" ca="1" si="238"/>
        <v>#N/A</v>
      </c>
      <c r="BN348" s="17" t="b">
        <f t="shared" ca="1" si="226"/>
        <v>0</v>
      </c>
      <c r="BO348" t="b">
        <f t="shared" ca="1" si="223"/>
        <v>0</v>
      </c>
      <c r="BP348" t="b">
        <f t="shared" ca="1" si="227"/>
        <v>1</v>
      </c>
      <c r="BQ348" t="b">
        <f t="shared" ca="1" si="228"/>
        <v>1</v>
      </c>
      <c r="BR348" s="106" t="b">
        <f t="shared" si="222"/>
        <v>1</v>
      </c>
    </row>
    <row r="349" spans="46:70">
      <c r="AT349" s="97">
        <f t="shared" ca="1" si="239"/>
        <v>15.447454767213694</v>
      </c>
      <c r="AU349" s="91">
        <f t="shared" ca="1" si="240"/>
        <v>-15.926747862162161</v>
      </c>
      <c r="AV349" s="97" t="e">
        <f t="shared" ca="1" si="241"/>
        <v>#N/A</v>
      </c>
      <c r="AW349" s="91" t="e">
        <f t="shared" ca="1" si="242"/>
        <v>#N/A</v>
      </c>
      <c r="AX349" s="97" t="e">
        <f t="shared" ca="1" si="243"/>
        <v>#N/A</v>
      </c>
      <c r="AY349" s="91" t="e">
        <f t="shared" ca="1" si="244"/>
        <v>#N/A</v>
      </c>
      <c r="BD349" s="166">
        <v>305</v>
      </c>
      <c r="BE349" s="30">
        <f t="shared" ca="1" si="224"/>
        <v>1.3882377101232759</v>
      </c>
      <c r="BF349" s="30">
        <f t="shared" ca="1" si="229"/>
        <v>4.0590956026286396</v>
      </c>
      <c r="BG349" s="30">
        <f t="shared" ca="1" si="236"/>
        <v>3.4008638832834546</v>
      </c>
      <c r="BH349" s="17" t="b">
        <f t="shared" ca="1" si="221"/>
        <v>0</v>
      </c>
      <c r="BI349" s="30" t="e">
        <f t="shared" ca="1" si="230"/>
        <v>#N/A</v>
      </c>
      <c r="BJ349" s="91" t="e">
        <f t="shared" ca="1" si="231"/>
        <v>#N/A</v>
      </c>
      <c r="BK349" t="b">
        <f t="shared" ca="1" si="225"/>
        <v>0</v>
      </c>
      <c r="BL349" s="30" t="e">
        <f t="shared" ca="1" si="237"/>
        <v>#N/A</v>
      </c>
      <c r="BM349" s="91" t="e">
        <f t="shared" ca="1" si="238"/>
        <v>#N/A</v>
      </c>
      <c r="BN349" s="17" t="b">
        <f t="shared" ca="1" si="226"/>
        <v>0</v>
      </c>
      <c r="BO349" t="b">
        <f t="shared" ca="1" si="223"/>
        <v>0</v>
      </c>
      <c r="BP349" t="b">
        <f t="shared" ca="1" si="227"/>
        <v>1</v>
      </c>
      <c r="BQ349" t="b">
        <f t="shared" ca="1" si="228"/>
        <v>1</v>
      </c>
      <c r="BR349" s="106" t="b">
        <f t="shared" si="222"/>
        <v>1</v>
      </c>
    </row>
    <row r="350" spans="46:70">
      <c r="AT350" s="97">
        <f t="shared" ca="1" si="239"/>
        <v>15.671051866343017</v>
      </c>
      <c r="AU350" s="91">
        <f t="shared" ca="1" si="240"/>
        <v>-15.926747862162163</v>
      </c>
      <c r="AV350" s="97" t="e">
        <f t="shared" ca="1" si="241"/>
        <v>#N/A</v>
      </c>
      <c r="AW350" s="91" t="e">
        <f t="shared" ca="1" si="242"/>
        <v>#N/A</v>
      </c>
      <c r="AX350" s="97" t="e">
        <f t="shared" ca="1" si="243"/>
        <v>#N/A</v>
      </c>
      <c r="AY350" s="91" t="e">
        <f t="shared" ca="1" si="244"/>
        <v>#N/A</v>
      </c>
      <c r="BD350" s="166">
        <v>306</v>
      </c>
      <c r="BE350" s="30">
        <f t="shared" ca="1" si="224"/>
        <v>1.3546791714747517</v>
      </c>
      <c r="BF350" s="30">
        <f t="shared" ca="1" si="229"/>
        <v>4.0867832549168499</v>
      </c>
      <c r="BG350" s="30">
        <f t="shared" ca="1" si="236"/>
        <v>3.4240616460114146</v>
      </c>
      <c r="BH350" s="17" t="b">
        <f t="shared" ca="1" si="221"/>
        <v>0</v>
      </c>
      <c r="BI350" s="30" t="e">
        <f t="shared" ca="1" si="230"/>
        <v>#N/A</v>
      </c>
      <c r="BJ350" s="91" t="e">
        <f t="shared" ca="1" si="231"/>
        <v>#N/A</v>
      </c>
      <c r="BK350" t="b">
        <f t="shared" ca="1" si="225"/>
        <v>0</v>
      </c>
      <c r="BL350" s="30" t="e">
        <f t="shared" ca="1" si="237"/>
        <v>#N/A</v>
      </c>
      <c r="BM350" s="91" t="e">
        <f t="shared" ca="1" si="238"/>
        <v>#N/A</v>
      </c>
      <c r="BN350" s="17" t="b">
        <f t="shared" ca="1" si="226"/>
        <v>0</v>
      </c>
      <c r="BO350" t="b">
        <f t="shared" ca="1" si="223"/>
        <v>0</v>
      </c>
      <c r="BP350" t="b">
        <f t="shared" ca="1" si="227"/>
        <v>1</v>
      </c>
      <c r="BQ350" t="b">
        <f t="shared" ca="1" si="228"/>
        <v>1</v>
      </c>
      <c r="BR350" s="106" t="b">
        <f t="shared" si="222"/>
        <v>1</v>
      </c>
    </row>
    <row r="351" spans="46:70">
      <c r="AT351" s="97">
        <f t="shared" ca="1" si="239"/>
        <v>15.89303943665632</v>
      </c>
      <c r="AU351" s="91">
        <f t="shared" ca="1" si="240"/>
        <v>-15.926747862162161</v>
      </c>
      <c r="AV351" s="97" t="e">
        <f t="shared" ca="1" si="241"/>
        <v>#N/A</v>
      </c>
      <c r="AW351" s="91" t="e">
        <f t="shared" ca="1" si="242"/>
        <v>#N/A</v>
      </c>
      <c r="AX351" s="97" t="e">
        <f t="shared" ca="1" si="243"/>
        <v>#N/A</v>
      </c>
      <c r="AY351" s="91" t="e">
        <f t="shared" ca="1" si="244"/>
        <v>#N/A</v>
      </c>
      <c r="BD351" s="166">
        <v>307</v>
      </c>
      <c r="BE351" s="30">
        <f t="shared" ca="1" si="224"/>
        <v>1.3230983075333944</v>
      </c>
      <c r="BF351" s="30">
        <f t="shared" ca="1" si="229"/>
        <v>4.1141220155035514</v>
      </c>
      <c r="BG351" s="30">
        <f t="shared" ca="1" si="236"/>
        <v>3.4469670940705428</v>
      </c>
      <c r="BH351" s="17" t="b">
        <f t="shared" ca="1" si="221"/>
        <v>0</v>
      </c>
      <c r="BI351" s="30" t="e">
        <f t="shared" ca="1" si="230"/>
        <v>#N/A</v>
      </c>
      <c r="BJ351" s="91" t="e">
        <f t="shared" ca="1" si="231"/>
        <v>#N/A</v>
      </c>
      <c r="BK351" t="b">
        <f t="shared" ca="1" si="225"/>
        <v>0</v>
      </c>
      <c r="BL351" s="30" t="e">
        <f t="shared" ca="1" si="237"/>
        <v>#N/A</v>
      </c>
      <c r="BM351" s="91" t="e">
        <f t="shared" ca="1" si="238"/>
        <v>#N/A</v>
      </c>
      <c r="BN351" s="17" t="b">
        <f t="shared" ca="1" si="226"/>
        <v>0</v>
      </c>
      <c r="BO351" t="b">
        <f t="shared" ca="1" si="223"/>
        <v>0</v>
      </c>
      <c r="BP351" t="b">
        <f t="shared" ca="1" si="227"/>
        <v>1</v>
      </c>
      <c r="BQ351" t="b">
        <f t="shared" ca="1" si="228"/>
        <v>1</v>
      </c>
      <c r="BR351" s="106" t="b">
        <f t="shared" si="222"/>
        <v>1</v>
      </c>
    </row>
    <row r="352" spans="46:70">
      <c r="AT352" s="97">
        <f t="shared" ca="1" si="239"/>
        <v>16.113483999359453</v>
      </c>
      <c r="AU352" s="91">
        <f t="shared" ca="1" si="240"/>
        <v>-15.926747862162159</v>
      </c>
      <c r="AV352" s="97" t="e">
        <f t="shared" ca="1" si="241"/>
        <v>#N/A</v>
      </c>
      <c r="AW352" s="91" t="e">
        <f t="shared" ca="1" si="242"/>
        <v>#N/A</v>
      </c>
      <c r="AX352" s="97" t="e">
        <f t="shared" ca="1" si="243"/>
        <v>#N/A</v>
      </c>
      <c r="AY352" s="91" t="e">
        <f t="shared" ca="1" si="244"/>
        <v>#N/A</v>
      </c>
      <c r="BD352" s="166">
        <v>308</v>
      </c>
      <c r="BE352" s="30">
        <f t="shared" ca="1" si="224"/>
        <v>1.2933413417811428</v>
      </c>
      <c r="BF352" s="30">
        <f t="shared" ca="1" si="229"/>
        <v>4.1411035567374332</v>
      </c>
      <c r="BG352" s="30">
        <f t="shared" ca="1" si="236"/>
        <v>3.4695732502394714</v>
      </c>
      <c r="BH352" s="17" t="b">
        <f t="shared" ca="1" si="221"/>
        <v>0</v>
      </c>
      <c r="BI352" s="30" t="e">
        <f t="shared" ca="1" si="230"/>
        <v>#N/A</v>
      </c>
      <c r="BJ352" s="91" t="e">
        <f t="shared" ca="1" si="231"/>
        <v>#N/A</v>
      </c>
      <c r="BK352" t="b">
        <f t="shared" ca="1" si="225"/>
        <v>0</v>
      </c>
      <c r="BL352" s="30" t="e">
        <f t="shared" ca="1" si="237"/>
        <v>#N/A</v>
      </c>
      <c r="BM352" s="91" t="e">
        <f t="shared" ca="1" si="238"/>
        <v>#N/A</v>
      </c>
      <c r="BN352" s="17" t="b">
        <f t="shared" ca="1" si="226"/>
        <v>0</v>
      </c>
      <c r="BO352" t="b">
        <f t="shared" ca="1" si="223"/>
        <v>0</v>
      </c>
      <c r="BP352" t="b">
        <f t="shared" ca="1" si="227"/>
        <v>1</v>
      </c>
      <c r="BQ352" t="b">
        <f t="shared" ca="1" si="228"/>
        <v>1</v>
      </c>
      <c r="BR352" s="106" t="b">
        <f t="shared" si="222"/>
        <v>1</v>
      </c>
    </row>
    <row r="353" spans="46:70">
      <c r="AT353" s="97">
        <f t="shared" ca="1" si="239"/>
        <v>16.332448034055187</v>
      </c>
      <c r="AU353" s="91">
        <f t="shared" ca="1" si="240"/>
        <v>-15.926747862162159</v>
      </c>
      <c r="AV353" s="97" t="e">
        <f t="shared" ca="1" si="241"/>
        <v>#N/A</v>
      </c>
      <c r="AW353" s="91" t="e">
        <f t="shared" ca="1" si="242"/>
        <v>#N/A</v>
      </c>
      <c r="AX353" s="97" t="e">
        <f t="shared" ca="1" si="243"/>
        <v>#N/A</v>
      </c>
      <c r="AY353" s="91" t="e">
        <f t="shared" ca="1" si="244"/>
        <v>#N/A</v>
      </c>
      <c r="BD353" s="166">
        <v>309</v>
      </c>
      <c r="BE353" s="30">
        <f t="shared" ca="1" si="224"/>
        <v>1.2652703613374372</v>
      </c>
      <c r="BF353" s="30">
        <f t="shared" ca="1" si="229"/>
        <v>4.1677196597796593</v>
      </c>
      <c r="BG353" s="30">
        <f t="shared" ca="1" si="236"/>
        <v>3.4918732284640388</v>
      </c>
      <c r="BH353" s="17" t="b">
        <f t="shared" ref="BH353:BH404" ca="1" si="245">AND(BN353,BP353,BR353)</f>
        <v>0</v>
      </c>
      <c r="BI353" s="30" t="e">
        <f t="shared" ca="1" si="230"/>
        <v>#N/A</v>
      </c>
      <c r="BJ353" s="91" t="e">
        <f t="shared" ca="1" si="231"/>
        <v>#N/A</v>
      </c>
      <c r="BK353" t="b">
        <f t="shared" ca="1" si="225"/>
        <v>0</v>
      </c>
      <c r="BL353" s="30" t="e">
        <f t="shared" ca="1" si="237"/>
        <v>#N/A</v>
      </c>
      <c r="BM353" s="91" t="e">
        <f t="shared" ca="1" si="238"/>
        <v>#N/A</v>
      </c>
      <c r="BN353" s="17" t="b">
        <f t="shared" ca="1" si="226"/>
        <v>0</v>
      </c>
      <c r="BO353" t="b">
        <f t="shared" ca="1" si="223"/>
        <v>0</v>
      </c>
      <c r="BP353" t="b">
        <f t="shared" ca="1" si="227"/>
        <v>1</v>
      </c>
      <c r="BQ353" t="b">
        <f t="shared" ca="1" si="228"/>
        <v>1</v>
      </c>
      <c r="BR353" s="106" t="b">
        <f t="shared" ref="BR353:BR404" si="246">ABS(COS(RADIANS(BD353)))&gt;=0.5</f>
        <v>1</v>
      </c>
    </row>
    <row r="354" spans="46:70">
      <c r="AT354" s="97">
        <f t="shared" ca="1" si="239"/>
        <v>16.549990305060998</v>
      </c>
      <c r="AU354" s="91">
        <f t="shared" ca="1" si="240"/>
        <v>-15.926747862162159</v>
      </c>
      <c r="AV354" s="97" t="e">
        <f t="shared" ca="1" si="241"/>
        <v>#N/A</v>
      </c>
      <c r="AW354" s="91" t="e">
        <f t="shared" ca="1" si="242"/>
        <v>#N/A</v>
      </c>
      <c r="AX354" s="97" t="e">
        <f t="shared" ca="1" si="243"/>
        <v>#N/A</v>
      </c>
      <c r="AY354" s="91" t="e">
        <f t="shared" ca="1" si="244"/>
        <v>#N/A</v>
      </c>
      <c r="BD354" s="166">
        <v>310</v>
      </c>
      <c r="BE354" s="30">
        <f t="shared" ca="1" si="224"/>
        <v>1.2387613366862318</v>
      </c>
      <c r="BF354" s="30">
        <f t="shared" ca="1" si="229"/>
        <v>4.1939622171074058</v>
      </c>
      <c r="BG354" s="30">
        <f t="shared" ca="1" si="236"/>
        <v>3.5138602359548532</v>
      </c>
      <c r="BH354" s="17" t="b">
        <f t="shared" ca="1" si="245"/>
        <v>0</v>
      </c>
      <c r="BI354" s="30" t="e">
        <f t="shared" ca="1" si="230"/>
        <v>#N/A</v>
      </c>
      <c r="BJ354" s="91" t="e">
        <f t="shared" ca="1" si="231"/>
        <v>#N/A</v>
      </c>
      <c r="BK354" t="b">
        <f t="shared" ca="1" si="225"/>
        <v>0</v>
      </c>
      <c r="BL354" s="30" t="e">
        <f t="shared" ca="1" si="237"/>
        <v>#N/A</v>
      </c>
      <c r="BM354" s="91" t="e">
        <f t="shared" ca="1" si="238"/>
        <v>#N/A</v>
      </c>
      <c r="BN354" s="17" t="b">
        <f t="shared" ca="1" si="226"/>
        <v>0</v>
      </c>
      <c r="BO354" t="b">
        <f t="shared" ca="1" si="223"/>
        <v>0</v>
      </c>
      <c r="BP354" t="b">
        <f t="shared" ca="1" si="227"/>
        <v>1</v>
      </c>
      <c r="BQ354" t="b">
        <f t="shared" ca="1" si="228"/>
        <v>1</v>
      </c>
      <c r="BR354" s="106" t="b">
        <f t="shared" si="246"/>
        <v>1</v>
      </c>
    </row>
    <row r="355" spans="46:70">
      <c r="AT355" s="97">
        <f t="shared" ca="1" si="239"/>
        <v>16.766166154941708</v>
      </c>
      <c r="AU355" s="91">
        <f t="shared" ca="1" si="240"/>
        <v>-15.92674786216217</v>
      </c>
      <c r="AV355" s="97" t="e">
        <f t="shared" ca="1" si="241"/>
        <v>#N/A</v>
      </c>
      <c r="AW355" s="91" t="e">
        <f t="shared" ca="1" si="242"/>
        <v>#N/A</v>
      </c>
      <c r="AX355" s="97" t="e">
        <f t="shared" ca="1" si="243"/>
        <v>#N/A</v>
      </c>
      <c r="AY355" s="91" t="e">
        <f t="shared" ca="1" si="244"/>
        <v>#N/A</v>
      </c>
      <c r="BD355" s="166">
        <v>311</v>
      </c>
      <c r="BE355" s="30">
        <f t="shared" ca="1" si="224"/>
        <v>1.213702431328274</v>
      </c>
      <c r="BF355" s="30">
        <f t="shared" ca="1" si="229"/>
        <v>4.2198232349834948</v>
      </c>
      <c r="BG355" s="30">
        <f t="shared" ca="1" si="236"/>
        <v>3.5355275752564417</v>
      </c>
      <c r="BH355" s="17" t="b">
        <f t="shared" ca="1" si="245"/>
        <v>0</v>
      </c>
      <c r="BI355" s="30" t="e">
        <f t="shared" ca="1" si="230"/>
        <v>#N/A</v>
      </c>
      <c r="BJ355" s="91" t="e">
        <f t="shared" ca="1" si="231"/>
        <v>#N/A</v>
      </c>
      <c r="BK355" t="b">
        <f t="shared" ca="1" si="225"/>
        <v>0</v>
      </c>
      <c r="BL355" s="30" t="e">
        <f t="shared" ca="1" si="237"/>
        <v>#N/A</v>
      </c>
      <c r="BM355" s="91" t="e">
        <f t="shared" ca="1" si="238"/>
        <v>#N/A</v>
      </c>
      <c r="BN355" s="17" t="b">
        <f t="shared" ca="1" si="226"/>
        <v>0</v>
      </c>
      <c r="BO355" t="b">
        <f t="shared" ref="BO355:BO404" ca="1" si="247">AND(BG355&lt;1.3,BF355&gt;0.7)</f>
        <v>0</v>
      </c>
      <c r="BP355" t="b">
        <f t="shared" ca="1" si="227"/>
        <v>1</v>
      </c>
      <c r="BQ355" t="b">
        <f t="shared" ca="1" si="228"/>
        <v>1</v>
      </c>
      <c r="BR355" s="106" t="b">
        <f t="shared" si="246"/>
        <v>1</v>
      </c>
    </row>
    <row r="356" spans="46:70">
      <c r="AT356" s="97">
        <f t="shared" ca="1" si="239"/>
        <v>16.981027769178553</v>
      </c>
      <c r="AU356" s="91">
        <f t="shared" ca="1" si="240"/>
        <v>-15.926747862162159</v>
      </c>
      <c r="AV356" s="97" t="e">
        <f t="shared" ca="1" si="241"/>
        <v>#N/A</v>
      </c>
      <c r="AW356" s="91" t="e">
        <f t="shared" ca="1" si="242"/>
        <v>#N/A</v>
      </c>
      <c r="AX356" s="97" t="e">
        <f t="shared" ca="1" si="243"/>
        <v>#N/A</v>
      </c>
      <c r="AY356" s="91" t="e">
        <f t="shared" ca="1" si="244"/>
        <v>#N/A</v>
      </c>
      <c r="BD356" s="166">
        <v>312</v>
      </c>
      <c r="BE356" s="30">
        <f t="shared" ca="1" si="224"/>
        <v>1.1899925530436835</v>
      </c>
      <c r="BF356" s="30">
        <f t="shared" ca="1" si="229"/>
        <v>4.24529483589136</v>
      </c>
      <c r="BG356" s="30">
        <f t="shared" ca="1" si="236"/>
        <v>3.5568686462873553</v>
      </c>
      <c r="BH356" s="17" t="b">
        <f t="shared" ca="1" si="245"/>
        <v>0</v>
      </c>
      <c r="BI356" s="30" t="e">
        <f t="shared" ca="1" si="230"/>
        <v>#N/A</v>
      </c>
      <c r="BJ356" s="91" t="e">
        <f t="shared" ca="1" si="231"/>
        <v>#N/A</v>
      </c>
      <c r="BK356" t="b">
        <f t="shared" ca="1" si="225"/>
        <v>0</v>
      </c>
      <c r="BL356" s="30" t="e">
        <f t="shared" ca="1" si="237"/>
        <v>#N/A</v>
      </c>
      <c r="BM356" s="91" t="e">
        <f t="shared" ca="1" si="238"/>
        <v>#N/A</v>
      </c>
      <c r="BN356" s="17" t="b">
        <f t="shared" ca="1" si="226"/>
        <v>0</v>
      </c>
      <c r="BO356" t="b">
        <f t="shared" ca="1" si="247"/>
        <v>0</v>
      </c>
      <c r="BP356" t="b">
        <f t="shared" ca="1" si="227"/>
        <v>1</v>
      </c>
      <c r="BQ356" t="b">
        <f t="shared" ca="1" si="228"/>
        <v>1</v>
      </c>
      <c r="BR356" s="106" t="b">
        <f t="shared" si="246"/>
        <v>1</v>
      </c>
    </row>
    <row r="357" spans="46:70">
      <c r="AT357" s="97">
        <f t="shared" ca="1" si="239"/>
        <v>17.194624415354731</v>
      </c>
      <c r="AU357" s="91">
        <f t="shared" ca="1" si="240"/>
        <v>-15.926747862162161</v>
      </c>
      <c r="AV357" s="97" t="e">
        <f t="shared" ca="1" si="241"/>
        <v>#N/A</v>
      </c>
      <c r="AW357" s="91" t="e">
        <f t="shared" ca="1" si="242"/>
        <v>#N/A</v>
      </c>
      <c r="AX357" s="97" t="e">
        <f t="shared" ca="1" si="243"/>
        <v>#N/A</v>
      </c>
      <c r="AY357" s="91" t="e">
        <f t="shared" ca="1" si="244"/>
        <v>#N/A</v>
      </c>
      <c r="BD357" s="166">
        <v>313</v>
      </c>
      <c r="BE357" s="30">
        <f t="shared" ca="1" si="224"/>
        <v>1.1675401074390788</v>
      </c>
      <c r="BF357" s="30">
        <f t="shared" ca="1" si="229"/>
        <v>4.2703692609346158</v>
      </c>
      <c r="BG357" s="30">
        <f t="shared" ca="1" si="236"/>
        <v>3.5778769483506241</v>
      </c>
      <c r="BH357" s="17" t="b">
        <f t="shared" ca="1" si="245"/>
        <v>0</v>
      </c>
      <c r="BI357" s="30" t="e">
        <f t="shared" ca="1" si="230"/>
        <v>#N/A</v>
      </c>
      <c r="BJ357" s="91" t="e">
        <f t="shared" ca="1" si="231"/>
        <v>#N/A</v>
      </c>
      <c r="BK357" t="b">
        <f t="shared" ca="1" si="225"/>
        <v>0</v>
      </c>
      <c r="BL357" s="30" t="e">
        <f t="shared" ca="1" si="237"/>
        <v>#N/A</v>
      </c>
      <c r="BM357" s="91" t="e">
        <f t="shared" ca="1" si="238"/>
        <v>#N/A</v>
      </c>
      <c r="BN357" s="17" t="b">
        <f t="shared" ca="1" si="226"/>
        <v>0</v>
      </c>
      <c r="BO357" t="b">
        <f t="shared" ca="1" si="247"/>
        <v>0</v>
      </c>
      <c r="BP357" t="b">
        <f t="shared" ca="1" si="227"/>
        <v>1</v>
      </c>
      <c r="BQ357" t="b">
        <f t="shared" ca="1" si="228"/>
        <v>1</v>
      </c>
      <c r="BR357" s="106" t="b">
        <f t="shared" si="246"/>
        <v>1</v>
      </c>
    </row>
    <row r="358" spans="46:70">
      <c r="AT358" s="97">
        <f t="shared" ca="1" si="239"/>
        <v>17.407002659780719</v>
      </c>
      <c r="AU358" s="91">
        <f t="shared" ca="1" si="240"/>
        <v>-15.926747862162163</v>
      </c>
      <c r="AV358" s="97" t="e">
        <f t="shared" ca="1" si="241"/>
        <v>#N/A</v>
      </c>
      <c r="AW358" s="91" t="e">
        <f t="shared" ca="1" si="242"/>
        <v>#N/A</v>
      </c>
      <c r="AX358" s="97" t="e">
        <f t="shared" ca="1" si="243"/>
        <v>#N/A</v>
      </c>
      <c r="AY358" s="91" t="e">
        <f t="shared" ca="1" si="244"/>
        <v>#N/A</v>
      </c>
      <c r="BD358" s="166">
        <v>314</v>
      </c>
      <c r="BE358" s="30">
        <f t="shared" ca="1" si="224"/>
        <v>1.1462619216040169</v>
      </c>
      <c r="BF358" s="30">
        <f t="shared" ca="1" si="229"/>
        <v>4.2950388722004904</v>
      </c>
      <c r="BG358" s="30">
        <f t="shared" ca="1" si="236"/>
        <v>3.5985460821139248</v>
      </c>
      <c r="BH358" s="17" t="b">
        <f t="shared" ca="1" si="245"/>
        <v>0</v>
      </c>
      <c r="BI358" s="30" t="e">
        <f t="shared" ca="1" si="230"/>
        <v>#N/A</v>
      </c>
      <c r="BJ358" s="91" t="e">
        <f t="shared" ca="1" si="231"/>
        <v>#N/A</v>
      </c>
      <c r="BK358" t="b">
        <f t="shared" ca="1" si="225"/>
        <v>0</v>
      </c>
      <c r="BL358" s="30" t="e">
        <f t="shared" ca="1" si="237"/>
        <v>#N/A</v>
      </c>
      <c r="BM358" s="91" t="e">
        <f t="shared" ca="1" si="238"/>
        <v>#N/A</v>
      </c>
      <c r="BN358" s="17" t="b">
        <f t="shared" ca="1" si="226"/>
        <v>0</v>
      </c>
      <c r="BO358" t="b">
        <f t="shared" ca="1" si="247"/>
        <v>0</v>
      </c>
      <c r="BP358" t="b">
        <f t="shared" ca="1" si="227"/>
        <v>1</v>
      </c>
      <c r="BQ358" t="b">
        <f t="shared" ca="1" si="228"/>
        <v>1</v>
      </c>
      <c r="BR358" s="106" t="b">
        <f t="shared" si="246"/>
        <v>1</v>
      </c>
    </row>
    <row r="359" spans="46:70">
      <c r="AT359" s="97">
        <f t="shared" ca="1" si="239"/>
        <v>17.618206564094795</v>
      </c>
      <c r="AU359" s="91">
        <f t="shared" ca="1" si="240"/>
        <v>-15.926747862162165</v>
      </c>
      <c r="AV359" s="97" t="e">
        <f t="shared" ca="1" si="241"/>
        <v>#N/A</v>
      </c>
      <c r="AW359" s="91" t="e">
        <f t="shared" ca="1" si="242"/>
        <v>#N/A</v>
      </c>
      <c r="AX359" s="97" t="e">
        <f t="shared" ca="1" si="243"/>
        <v>#N/A</v>
      </c>
      <c r="AY359" s="91" t="e">
        <f t="shared" ca="1" si="244"/>
        <v>#N/A</v>
      </c>
      <c r="BD359" s="166">
        <v>315</v>
      </c>
      <c r="BE359" s="30">
        <f t="shared" ca="1" si="224"/>
        <v>1.1260823114218974</v>
      </c>
      <c r="BF359" s="30">
        <f t="shared" ca="1" si="229"/>
        <v>4.3192961550864171</v>
      </c>
      <c r="BG359" s="30">
        <f t="shared" ca="1" si="236"/>
        <v>3.6188697515588899</v>
      </c>
      <c r="BH359" s="17" t="b">
        <f t="shared" ca="1" si="245"/>
        <v>0</v>
      </c>
      <c r="BI359" s="30" t="e">
        <f t="shared" ca="1" si="230"/>
        <v>#N/A</v>
      </c>
      <c r="BJ359" s="91" t="e">
        <f t="shared" ca="1" si="231"/>
        <v>#N/A</v>
      </c>
      <c r="BK359" t="b">
        <f t="shared" ca="1" si="225"/>
        <v>0</v>
      </c>
      <c r="BL359" s="30" t="e">
        <f t="shared" ca="1" si="237"/>
        <v>#N/A</v>
      </c>
      <c r="BM359" s="91" t="e">
        <f t="shared" ca="1" si="238"/>
        <v>#N/A</v>
      </c>
      <c r="BN359" s="17" t="b">
        <f t="shared" ca="1" si="226"/>
        <v>0</v>
      </c>
      <c r="BO359" t="b">
        <f t="shared" ca="1" si="247"/>
        <v>0</v>
      </c>
      <c r="BP359" t="b">
        <f t="shared" ca="1" si="227"/>
        <v>1</v>
      </c>
      <c r="BQ359" t="b">
        <f t="shared" ca="1" si="228"/>
        <v>1</v>
      </c>
      <c r="BR359" s="106" t="b">
        <f t="shared" si="246"/>
        <v>1</v>
      </c>
    </row>
    <row r="360" spans="46:70">
      <c r="AT360" s="97">
        <f t="shared" ca="1" si="239"/>
        <v>17.828277864045447</v>
      </c>
      <c r="AU360" s="91">
        <f t="shared" ca="1" si="240"/>
        <v>-15.926747862162163</v>
      </c>
      <c r="AV360" s="97" t="e">
        <f t="shared" ca="1" si="241"/>
        <v>#N/A</v>
      </c>
      <c r="AW360" s="91" t="e">
        <f t="shared" ca="1" si="242"/>
        <v>#N/A</v>
      </c>
      <c r="AX360" s="97" t="e">
        <f t="shared" ca="1" si="243"/>
        <v>#N/A</v>
      </c>
      <c r="AY360" s="91" t="e">
        <f t="shared" ca="1" si="244"/>
        <v>#N/A</v>
      </c>
      <c r="BD360" s="166">
        <v>316</v>
      </c>
      <c r="BE360" s="30">
        <f t="shared" ca="1" si="224"/>
        <v>1.1069322706817857</v>
      </c>
      <c r="BF360" s="30">
        <f t="shared" ca="1" si="229"/>
        <v>4.3431337205890372</v>
      </c>
      <c r="BG360" s="30">
        <f t="shared" ca="1" si="236"/>
        <v>3.6388417658989232</v>
      </c>
      <c r="BH360" s="17" t="b">
        <f t="shared" ca="1" si="245"/>
        <v>0</v>
      </c>
      <c r="BI360" s="30" t="e">
        <f t="shared" ca="1" si="230"/>
        <v>#N/A</v>
      </c>
      <c r="BJ360" s="91" t="e">
        <f t="shared" ca="1" si="231"/>
        <v>#N/A</v>
      </c>
      <c r="BK360" t="b">
        <f t="shared" ca="1" si="225"/>
        <v>0</v>
      </c>
      <c r="BL360" s="30" t="e">
        <f t="shared" ca="1" si="237"/>
        <v>#N/A</v>
      </c>
      <c r="BM360" s="91" t="e">
        <f t="shared" ca="1" si="238"/>
        <v>#N/A</v>
      </c>
      <c r="BN360" s="17" t="b">
        <f t="shared" ca="1" si="226"/>
        <v>0</v>
      </c>
      <c r="BO360" t="b">
        <f t="shared" ca="1" si="247"/>
        <v>0</v>
      </c>
      <c r="BP360" t="b">
        <f t="shared" ca="1" si="227"/>
        <v>1</v>
      </c>
      <c r="BQ360" t="b">
        <f t="shared" ca="1" si="228"/>
        <v>1</v>
      </c>
      <c r="BR360" s="106" t="b">
        <f t="shared" si="246"/>
        <v>1</v>
      </c>
    </row>
    <row r="361" spans="46:70">
      <c r="AT361" s="97">
        <f t="shared" ca="1" si="239"/>
        <v>18.037256132380918</v>
      </c>
      <c r="AU361" s="91">
        <f t="shared" ca="1" si="240"/>
        <v>-15.926747862162159</v>
      </c>
      <c r="AV361" s="97" t="e">
        <f t="shared" ca="1" si="241"/>
        <v>#N/A</v>
      </c>
      <c r="AW361" s="91" t="e">
        <f t="shared" ca="1" si="242"/>
        <v>#N/A</v>
      </c>
      <c r="AX361" s="97" t="e">
        <f t="shared" ca="1" si="243"/>
        <v>#N/A</v>
      </c>
      <c r="AY361" s="91" t="e">
        <f t="shared" ca="1" si="244"/>
        <v>#N/A</v>
      </c>
      <c r="BD361" s="166">
        <v>317</v>
      </c>
      <c r="BE361" s="30">
        <f t="shared" ca="1" si="224"/>
        <v>1.0887487638577273</v>
      </c>
      <c r="BF361" s="30">
        <f t="shared" ca="1" si="229"/>
        <v>4.3665443075549852</v>
      </c>
      <c r="BG361" s="30">
        <f t="shared" ca="1" si="236"/>
        <v>3.6584560414649876</v>
      </c>
      <c r="BH361" s="17" t="b">
        <f t="shared" ca="1" si="245"/>
        <v>0</v>
      </c>
      <c r="BI361" s="30" t="e">
        <f t="shared" ca="1" si="230"/>
        <v>#N/A</v>
      </c>
      <c r="BJ361" s="91" t="e">
        <f t="shared" ca="1" si="231"/>
        <v>#N/A</v>
      </c>
      <c r="BK361" t="b">
        <f t="shared" ca="1" si="225"/>
        <v>0</v>
      </c>
      <c r="BL361" s="30" t="e">
        <f t="shared" ca="1" si="237"/>
        <v>#N/A</v>
      </c>
      <c r="BM361" s="91" t="e">
        <f t="shared" ca="1" si="238"/>
        <v>#N/A</v>
      </c>
      <c r="BN361" s="17" t="b">
        <f t="shared" ca="1" si="226"/>
        <v>0</v>
      </c>
      <c r="BO361" t="b">
        <f t="shared" ca="1" si="247"/>
        <v>0</v>
      </c>
      <c r="BP361" t="b">
        <f t="shared" ca="1" si="227"/>
        <v>1</v>
      </c>
      <c r="BQ361" t="b">
        <f t="shared" ca="1" si="228"/>
        <v>1</v>
      </c>
      <c r="BR361" s="106" t="b">
        <f t="shared" si="246"/>
        <v>1</v>
      </c>
    </row>
    <row r="362" spans="46:70">
      <c r="AT362" s="97">
        <f t="shared" ca="1" si="239"/>
        <v>18.245178927530777</v>
      </c>
      <c r="AU362" s="91">
        <f t="shared" ca="1" si="240"/>
        <v>-15.926747862162156</v>
      </c>
      <c r="AV362" s="97" t="e">
        <f t="shared" ca="1" si="241"/>
        <v>#N/A</v>
      </c>
      <c r="AW362" s="91" t="e">
        <f t="shared" ca="1" si="242"/>
        <v>#N/A</v>
      </c>
      <c r="AX362" s="97" t="e">
        <f t="shared" ca="1" si="243"/>
        <v>#N/A</v>
      </c>
      <c r="AY362" s="91" t="e">
        <f t="shared" ca="1" si="244"/>
        <v>#N/A</v>
      </c>
      <c r="BD362" s="166">
        <v>318</v>
      </c>
      <c r="BE362" s="30">
        <f t="shared" ca="1" si="224"/>
        <v>1.0714741074448437</v>
      </c>
      <c r="BF362" s="30">
        <f t="shared" ca="1" si="229"/>
        <v>4.3895207848926825</v>
      </c>
      <c r="BG362" s="30">
        <f t="shared" ca="1" si="236"/>
        <v>3.6777066035587342</v>
      </c>
      <c r="BH362" s="17" t="b">
        <f t="shared" ca="1" si="245"/>
        <v>0</v>
      </c>
      <c r="BI362" s="30" t="e">
        <f t="shared" ca="1" si="230"/>
        <v>#N/A</v>
      </c>
      <c r="BJ362" s="91" t="e">
        <f t="shared" ca="1" si="231"/>
        <v>#N/A</v>
      </c>
      <c r="BK362" t="b">
        <f t="shared" ca="1" si="225"/>
        <v>0</v>
      </c>
      <c r="BL362" s="30" t="e">
        <f t="shared" ca="1" si="237"/>
        <v>#N/A</v>
      </c>
      <c r="BM362" s="91" t="e">
        <f t="shared" ca="1" si="238"/>
        <v>#N/A</v>
      </c>
      <c r="BN362" s="17" t="b">
        <f t="shared" ca="1" si="226"/>
        <v>0</v>
      </c>
      <c r="BO362" t="b">
        <f t="shared" ca="1" si="247"/>
        <v>0</v>
      </c>
      <c r="BP362" t="b">
        <f t="shared" ca="1" si="227"/>
        <v>1</v>
      </c>
      <c r="BQ362" t="b">
        <f t="shared" ca="1" si="228"/>
        <v>1</v>
      </c>
      <c r="BR362" s="106" t="b">
        <f t="shared" si="246"/>
        <v>1</v>
      </c>
    </row>
    <row r="363" spans="46:70">
      <c r="AT363" s="97">
        <f t="shared" ca="1" si="239"/>
        <v>18.452081929557789</v>
      </c>
      <c r="AU363" s="91">
        <f t="shared" ca="1" si="240"/>
        <v>-15.926747862162157</v>
      </c>
      <c r="AV363" s="97" t="e">
        <f t="shared" ca="1" si="241"/>
        <v>#N/A</v>
      </c>
      <c r="AW363" s="91" t="e">
        <f t="shared" ca="1" si="242"/>
        <v>#N/A</v>
      </c>
      <c r="AX363" s="97" t="e">
        <f t="shared" ca="1" si="243"/>
        <v>#N/A</v>
      </c>
      <c r="AY363" s="91" t="e">
        <f t="shared" ca="1" si="244"/>
        <v>#N/A</v>
      </c>
      <c r="BD363" s="166">
        <v>319</v>
      </c>
      <c r="BE363" s="30">
        <f t="shared" ca="1" si="224"/>
        <v>1.055055427208978</v>
      </c>
      <c r="BF363" s="30">
        <f t="shared" ca="1" si="229"/>
        <v>4.4120561537445564</v>
      </c>
      <c r="BG363" s="30">
        <f t="shared" ca="1" si="236"/>
        <v>3.6965875882724664</v>
      </c>
      <c r="BH363" s="17" t="b">
        <f t="shared" ca="1" si="245"/>
        <v>0</v>
      </c>
      <c r="BI363" s="30" t="e">
        <f t="shared" ca="1" si="230"/>
        <v>#N/A</v>
      </c>
      <c r="BJ363" s="91" t="e">
        <f t="shared" ca="1" si="231"/>
        <v>#N/A</v>
      </c>
      <c r="BK363" t="b">
        <f t="shared" ca="1" si="225"/>
        <v>0</v>
      </c>
      <c r="BL363" s="30" t="e">
        <f t="shared" ca="1" si="237"/>
        <v>#N/A</v>
      </c>
      <c r="BM363" s="91" t="e">
        <f t="shared" ca="1" si="238"/>
        <v>#N/A</v>
      </c>
      <c r="BN363" s="17" t="b">
        <f t="shared" ca="1" si="226"/>
        <v>0</v>
      </c>
      <c r="BO363" t="b">
        <f t="shared" ca="1" si="247"/>
        <v>0</v>
      </c>
      <c r="BP363" t="b">
        <f t="shared" ca="1" si="227"/>
        <v>1</v>
      </c>
      <c r="BQ363" t="b">
        <f t="shared" ca="1" si="228"/>
        <v>1</v>
      </c>
      <c r="BR363" s="106" t="b">
        <f t="shared" si="246"/>
        <v>1</v>
      </c>
    </row>
    <row r="364" spans="46:70">
      <c r="AT364" s="97">
        <f t="shared" ca="1" si="239"/>
        <v>18.657999064680361</v>
      </c>
      <c r="AU364" s="91">
        <f t="shared" ca="1" si="240"/>
        <v>-15.926747862162157</v>
      </c>
      <c r="AV364" s="97" t="e">
        <f t="shared" ca="1" si="241"/>
        <v>#N/A</v>
      </c>
      <c r="AW364" s="91" t="e">
        <f t="shared" ca="1" si="242"/>
        <v>#N/A</v>
      </c>
      <c r="AX364" s="97" t="e">
        <f t="shared" ca="1" si="243"/>
        <v>#N/A</v>
      </c>
      <c r="AY364" s="91" t="e">
        <f t="shared" ca="1" si="244"/>
        <v>#N/A</v>
      </c>
      <c r="BD364" s="166">
        <v>320</v>
      </c>
      <c r="BE364" s="30">
        <f t="shared" ref="BE364:BE404" ca="1" si="248">1.56*$C$9^2/ABS(COS(RADIANS(BD364)))/$C$4</f>
        <v>1.0394441807300916</v>
      </c>
      <c r="BF364" s="30">
        <f t="shared" ca="1" si="229"/>
        <v>4.4341435496189492</v>
      </c>
      <c r="BG364" s="30">
        <f t="shared" ca="1" si="236"/>
        <v>3.7150932442753359</v>
      </c>
      <c r="BH364" s="17" t="b">
        <f t="shared" ca="1" si="245"/>
        <v>0</v>
      </c>
      <c r="BI364" s="30" t="e">
        <f t="shared" ca="1" si="230"/>
        <v>#N/A</v>
      </c>
      <c r="BJ364" s="91" t="e">
        <f t="shared" ca="1" si="231"/>
        <v>#N/A</v>
      </c>
      <c r="BK364" t="b">
        <f t="shared" ref="BK364:BK404" ca="1" si="249">AND(BO364,BQ364)</f>
        <v>0</v>
      </c>
      <c r="BL364" s="30" t="e">
        <f t="shared" ca="1" si="237"/>
        <v>#N/A</v>
      </c>
      <c r="BM364" s="91" t="e">
        <f t="shared" ca="1" si="238"/>
        <v>#N/A</v>
      </c>
      <c r="BN364" s="17" t="b">
        <f t="shared" ref="BN364:BN404" ca="1" si="250">AND(BG364&lt;2.3,BF364&gt;1.7)</f>
        <v>0</v>
      </c>
      <c r="BO364" t="b">
        <f t="shared" ca="1" si="247"/>
        <v>0</v>
      </c>
      <c r="BP364" t="b">
        <f t="shared" ref="BP364:BP404" ca="1" si="251">AND(0.5&lt;BE364,BE364&lt;2)</f>
        <v>1</v>
      </c>
      <c r="BQ364" t="b">
        <f t="shared" ref="BQ364:BQ404" ca="1" si="252">BE364&gt;0.33</f>
        <v>1</v>
      </c>
      <c r="BR364" s="106" t="b">
        <f t="shared" si="246"/>
        <v>1</v>
      </c>
    </row>
    <row r="365" spans="46:70">
      <c r="AT365" s="97">
        <f t="shared" ca="1" si="239"/>
        <v>18.86296261951216</v>
      </c>
      <c r="AU365" s="91">
        <f t="shared" ca="1" si="240"/>
        <v>-15.926747862162157</v>
      </c>
      <c r="AV365" s="97" t="e">
        <f t="shared" ca="1" si="241"/>
        <v>#N/A</v>
      </c>
      <c r="AW365" s="91" t="e">
        <f t="shared" ca="1" si="242"/>
        <v>#N/A</v>
      </c>
      <c r="AX365" s="97" t="e">
        <f t="shared" ca="1" si="243"/>
        <v>#N/A</v>
      </c>
      <c r="AY365" s="91" t="e">
        <f t="shared" ca="1" si="244"/>
        <v>#N/A</v>
      </c>
      <c r="BD365" s="166">
        <v>321</v>
      </c>
      <c r="BE365" s="30">
        <f t="shared" ca="1" si="248"/>
        <v>1.0245957362859344</v>
      </c>
      <c r="BF365" s="30">
        <f t="shared" ref="BF365:BF404" ca="1" si="253">$D$17/(3*$C$9^2/(3*$C$9+$C$14*COS(RADIANS(BD365))))</f>
        <v>4.455776244481112</v>
      </c>
      <c r="BG365" s="30">
        <f t="shared" ca="1" si="236"/>
        <v>3.7332179345652565</v>
      </c>
      <c r="BH365" s="17" t="b">
        <f t="shared" ca="1" si="245"/>
        <v>0</v>
      </c>
      <c r="BI365" s="30" t="e">
        <f t="shared" ref="BI365:BI403" ca="1" si="254">IF(BH365,$C$14*SIN(RADIANS(BD365)),#N/A)</f>
        <v>#N/A</v>
      </c>
      <c r="BJ365" s="91" t="e">
        <f t="shared" ref="BJ365:BJ403" ca="1" si="255">IF(BH365,$C$14*COS(RADIANS(BD365)),#N/A)</f>
        <v>#N/A</v>
      </c>
      <c r="BK365" t="b">
        <f t="shared" ca="1" si="249"/>
        <v>0</v>
      </c>
      <c r="BL365" s="30" t="e">
        <f t="shared" ca="1" si="237"/>
        <v>#N/A</v>
      </c>
      <c r="BM365" s="91" t="e">
        <f t="shared" ca="1" si="238"/>
        <v>#N/A</v>
      </c>
      <c r="BN365" s="17" t="b">
        <f t="shared" ca="1" si="250"/>
        <v>0</v>
      </c>
      <c r="BO365" t="b">
        <f t="shared" ca="1" si="247"/>
        <v>0</v>
      </c>
      <c r="BP365" t="b">
        <f t="shared" ca="1" si="251"/>
        <v>1</v>
      </c>
      <c r="BQ365" t="b">
        <f t="shared" ca="1" si="252"/>
        <v>1</v>
      </c>
      <c r="BR365" s="106" t="b">
        <f t="shared" si="246"/>
        <v>1</v>
      </c>
    </row>
    <row r="366" spans="46:70">
      <c r="AT366" s="148">
        <f t="shared" ca="1" si="239"/>
        <v>19.148547762858257</v>
      </c>
      <c r="AU366" s="133">
        <f t="shared" ca="1" si="240"/>
        <v>-15.994862255534933</v>
      </c>
      <c r="AV366" s="148" t="e">
        <f t="shared" ca="1" si="241"/>
        <v>#N/A</v>
      </c>
      <c r="AW366" s="133" t="e">
        <f t="shared" ca="1" si="242"/>
        <v>#N/A</v>
      </c>
      <c r="AX366" s="97" t="e">
        <f t="shared" ca="1" si="243"/>
        <v>#N/A</v>
      </c>
      <c r="AY366" s="91" t="e">
        <f t="shared" ca="1" si="244"/>
        <v>#N/A</v>
      </c>
      <c r="BD366" s="166">
        <v>322</v>
      </c>
      <c r="BE366" s="30">
        <f t="shared" ca="1" si="248"/>
        <v>1.010469000500519</v>
      </c>
      <c r="BF366" s="30">
        <f t="shared" ca="1" si="253"/>
        <v>4.4769476488026321</v>
      </c>
      <c r="BG366" s="30">
        <f t="shared" ca="1" si="236"/>
        <v>3.7509561381859893</v>
      </c>
      <c r="BH366" s="17" t="b">
        <f t="shared" ca="1" si="245"/>
        <v>0</v>
      </c>
      <c r="BI366" s="30" t="e">
        <f t="shared" ca="1" si="254"/>
        <v>#N/A</v>
      </c>
      <c r="BJ366" s="91" t="e">
        <f t="shared" ca="1" si="255"/>
        <v>#N/A</v>
      </c>
      <c r="BK366" t="b">
        <f t="shared" ca="1" si="249"/>
        <v>0</v>
      </c>
      <c r="BL366" s="30" t="e">
        <f t="shared" ca="1" si="237"/>
        <v>#N/A</v>
      </c>
      <c r="BM366" s="91" t="e">
        <f t="shared" ca="1" si="238"/>
        <v>#N/A</v>
      </c>
      <c r="BN366" s="17" t="b">
        <f t="shared" ca="1" si="250"/>
        <v>0</v>
      </c>
      <c r="BO366" t="b">
        <f t="shared" ca="1" si="247"/>
        <v>0</v>
      </c>
      <c r="BP366" t="b">
        <f t="shared" ca="1" si="251"/>
        <v>1</v>
      </c>
      <c r="BQ366" t="b">
        <f t="shared" ca="1" si="252"/>
        <v>1</v>
      </c>
      <c r="BR366" s="106" t="b">
        <f t="shared" si="246"/>
        <v>1</v>
      </c>
    </row>
    <row r="367" spans="46:70">
      <c r="AT367" s="108"/>
      <c r="AU367" s="158" t="s">
        <v>113</v>
      </c>
      <c r="AV367" s="108"/>
      <c r="AW367" s="158" t="s">
        <v>113</v>
      </c>
      <c r="AX367" s="107"/>
      <c r="AY367" s="162" t="s">
        <v>113</v>
      </c>
      <c r="BD367" s="166">
        <v>323</v>
      </c>
      <c r="BE367" s="30">
        <f t="shared" ca="1" si="248"/>
        <v>0.99702608832594097</v>
      </c>
      <c r="BF367" s="30">
        <f t="shared" ca="1" si="253"/>
        <v>4.4976513135686558</v>
      </c>
      <c r="BG367" s="30">
        <f t="shared" ca="1" si="236"/>
        <v>3.7683024519088741</v>
      </c>
      <c r="BH367" s="17" t="b">
        <f t="shared" ca="1" si="245"/>
        <v>0</v>
      </c>
      <c r="BI367" s="30" t="e">
        <f t="shared" ca="1" si="254"/>
        <v>#N/A</v>
      </c>
      <c r="BJ367" s="91" t="e">
        <f t="shared" ca="1" si="255"/>
        <v>#N/A</v>
      </c>
      <c r="BK367" t="b">
        <f t="shared" ca="1" si="249"/>
        <v>0</v>
      </c>
      <c r="BL367" s="30" t="e">
        <f t="shared" ca="1" si="237"/>
        <v>#N/A</v>
      </c>
      <c r="BM367" s="91" t="e">
        <f t="shared" ca="1" si="238"/>
        <v>#N/A</v>
      </c>
      <c r="BN367" s="17" t="b">
        <f t="shared" ca="1" si="250"/>
        <v>0</v>
      </c>
      <c r="BO367" t="b">
        <f t="shared" ca="1" si="247"/>
        <v>0</v>
      </c>
      <c r="BP367" t="b">
        <f t="shared" ca="1" si="251"/>
        <v>1</v>
      </c>
      <c r="BQ367" t="b">
        <f t="shared" ca="1" si="252"/>
        <v>1</v>
      </c>
      <c r="BR367" s="106" t="b">
        <f t="shared" si="246"/>
        <v>1</v>
      </c>
    </row>
    <row r="368" spans="46:70">
      <c r="AT368" s="154">
        <f t="array" aca="1" ref="AT368" ca="1">MIN(IF(ISNUMBER(AT207:AT366),AT207:AT366))</f>
        <v>0.58532792955145574</v>
      </c>
      <c r="AU368" s="155">
        <f ca="1">VLOOKUP(AT368,AT207:AU366,2)</f>
        <v>-15.926747862162163</v>
      </c>
      <c r="AV368" s="154">
        <f t="array" aca="1" ref="AV368" ca="1">MIN(IF(ISNUMBER(AV207:AV366),AV207:AV366))</f>
        <v>0</v>
      </c>
      <c r="AW368" s="155" t="e">
        <f ca="1">VLOOKUP(AV368,AV207:AW366,2)</f>
        <v>#N/A</v>
      </c>
      <c r="AX368" s="154">
        <f t="array" aca="1" ref="AX368" ca="1">MIN(IF(ISNUMBER(AX207:AX366),AX207:AX366))</f>
        <v>0</v>
      </c>
      <c r="AY368" s="155" t="e">
        <f ca="1">VLOOKUP(AX368,AX207:AY366,2)</f>
        <v>#N/A</v>
      </c>
      <c r="BD368" s="166">
        <v>324</v>
      </c>
      <c r="BE368" s="30">
        <f t="shared" ca="1" si="248"/>
        <v>0.98423202987947356</v>
      </c>
      <c r="BF368" s="30">
        <f t="shared" ca="1" si="253"/>
        <v>4.5178809322423374</v>
      </c>
      <c r="BG368" s="30">
        <f t="shared" ca="1" si="236"/>
        <v>3.7852515918787151</v>
      </c>
      <c r="BH368" s="17" t="b">
        <f t="shared" ca="1" si="245"/>
        <v>0</v>
      </c>
      <c r="BI368" s="30" t="e">
        <f t="shared" ca="1" si="254"/>
        <v>#N/A</v>
      </c>
      <c r="BJ368" s="91" t="e">
        <f t="shared" ca="1" si="255"/>
        <v>#N/A</v>
      </c>
      <c r="BK368" t="b">
        <f t="shared" ca="1" si="249"/>
        <v>0</v>
      </c>
      <c r="BL368" s="30" t="e">
        <f t="shared" ca="1" si="237"/>
        <v>#N/A</v>
      </c>
      <c r="BM368" s="91" t="e">
        <f t="shared" ca="1" si="238"/>
        <v>#N/A</v>
      </c>
      <c r="BN368" s="17" t="b">
        <f t="shared" ca="1" si="250"/>
        <v>0</v>
      </c>
      <c r="BO368" t="b">
        <f t="shared" ca="1" si="247"/>
        <v>0</v>
      </c>
      <c r="BP368" t="b">
        <f t="shared" ca="1" si="251"/>
        <v>1</v>
      </c>
      <c r="BQ368" t="b">
        <f t="shared" ca="1" si="252"/>
        <v>1</v>
      </c>
      <c r="BR368" s="106" t="b">
        <f t="shared" si="246"/>
        <v>1</v>
      </c>
    </row>
    <row r="369" spans="46:70">
      <c r="AT369" s="157">
        <f ca="1">IF(AT368&gt;2,#N/A,-AT368)</f>
        <v>-0.58532792955145574</v>
      </c>
      <c r="AU369" s="156">
        <f ca="1">AU368</f>
        <v>-15.926747862162163</v>
      </c>
      <c r="AV369" s="157">
        <f ca="1">IF(AV368&gt;3,#N/A,-AV368)</f>
        <v>0</v>
      </c>
      <c r="AW369" s="156" t="e">
        <f ca="1">AW368</f>
        <v>#N/A</v>
      </c>
      <c r="AX369" s="157">
        <f ca="1">IF(AX368&gt;2,#N/A,-AX368)</f>
        <v>0</v>
      </c>
      <c r="AY369" s="156" t="e">
        <f ca="1">AY368</f>
        <v>#N/A</v>
      </c>
      <c r="BD369" s="166">
        <v>325</v>
      </c>
      <c r="BE369" s="30">
        <f t="shared" ca="1" si="248"/>
        <v>0.97205450945530392</v>
      </c>
      <c r="BF369" s="30">
        <f t="shared" ca="1" si="253"/>
        <v>4.5376303426858611</v>
      </c>
      <c r="BG369" s="30">
        <f t="shared" ca="1" si="236"/>
        <v>3.801798395223289</v>
      </c>
      <c r="BH369" s="17" t="b">
        <f t="shared" ca="1" si="245"/>
        <v>0</v>
      </c>
      <c r="BI369" s="30" t="e">
        <f t="shared" ca="1" si="254"/>
        <v>#N/A</v>
      </c>
      <c r="BJ369" s="91" t="e">
        <f t="shared" ca="1" si="255"/>
        <v>#N/A</v>
      </c>
      <c r="BK369" t="b">
        <f t="shared" ca="1" si="249"/>
        <v>0</v>
      </c>
      <c r="BL369" s="30" t="e">
        <f t="shared" ca="1" si="237"/>
        <v>#N/A</v>
      </c>
      <c r="BM369" s="91" t="e">
        <f t="shared" ca="1" si="238"/>
        <v>#N/A</v>
      </c>
      <c r="BN369" s="17" t="b">
        <f t="shared" ca="1" si="250"/>
        <v>0</v>
      </c>
      <c r="BO369" t="b">
        <f t="shared" ca="1" si="247"/>
        <v>0</v>
      </c>
      <c r="BP369" t="b">
        <f t="shared" ca="1" si="251"/>
        <v>1</v>
      </c>
      <c r="BQ369" t="b">
        <f t="shared" ca="1" si="252"/>
        <v>1</v>
      </c>
      <c r="BR369" s="106" t="b">
        <f t="shared" si="246"/>
        <v>1</v>
      </c>
    </row>
    <row r="370" spans="46:70">
      <c r="AT370" s="83"/>
      <c r="AU370" s="149" t="s">
        <v>99</v>
      </c>
      <c r="AV370" s="159"/>
      <c r="AW370" s="150" t="s">
        <v>99</v>
      </c>
      <c r="AX370" s="159"/>
      <c r="AY370" s="163" t="s">
        <v>99</v>
      </c>
      <c r="BD370" s="166">
        <v>326</v>
      </c>
      <c r="BE370" s="30">
        <f t="shared" ca="1" si="248"/>
        <v>0.96046363269956547</v>
      </c>
      <c r="BF370" s="30">
        <f t="shared" ca="1" si="253"/>
        <v>4.5568935290374872</v>
      </c>
      <c r="BG370" s="30">
        <f t="shared" ca="1" si="236"/>
        <v>3.8179378216260029</v>
      </c>
      <c r="BH370" s="17" t="b">
        <f t="shared" ca="1" si="245"/>
        <v>0</v>
      </c>
      <c r="BI370" s="30" t="e">
        <f t="shared" ca="1" si="254"/>
        <v>#N/A</v>
      </c>
      <c r="BJ370" s="91" t="e">
        <f t="shared" ca="1" si="255"/>
        <v>#N/A</v>
      </c>
      <c r="BK370" t="b">
        <f t="shared" ca="1" si="249"/>
        <v>0</v>
      </c>
      <c r="BL370" s="30" t="e">
        <f t="shared" ca="1" si="237"/>
        <v>#N/A</v>
      </c>
      <c r="BM370" s="91" t="e">
        <f t="shared" ca="1" si="238"/>
        <v>#N/A</v>
      </c>
      <c r="BN370" s="17" t="b">
        <f t="shared" ca="1" si="250"/>
        <v>0</v>
      </c>
      <c r="BO370" t="b">
        <f t="shared" ca="1" si="247"/>
        <v>0</v>
      </c>
      <c r="BP370" t="b">
        <f t="shared" ca="1" si="251"/>
        <v>1</v>
      </c>
      <c r="BQ370" t="b">
        <f t="shared" ca="1" si="252"/>
        <v>1</v>
      </c>
      <c r="BR370" s="106" t="b">
        <f t="shared" si="246"/>
        <v>1</v>
      </c>
    </row>
    <row r="371" spans="46:70">
      <c r="AT371" s="151" t="e">
        <f t="shared" ref="AT371:AT402" ca="1" si="256">-AT43</f>
        <v>#N/A</v>
      </c>
      <c r="AU371" s="152" t="e">
        <f t="shared" ref="AU371:AU402" ca="1" si="257">AU43</f>
        <v>#N/A</v>
      </c>
      <c r="AV371" s="97" t="e">
        <f t="shared" ref="AV371:AV402" ca="1" si="258">-AV43</f>
        <v>#N/A</v>
      </c>
      <c r="AW371" s="91" t="e">
        <f t="shared" ref="AW371:AW402" ca="1" si="259">AW43</f>
        <v>#N/A</v>
      </c>
      <c r="AX371" s="97" t="e">
        <f ca="1">-AX43</f>
        <v>#N/A</v>
      </c>
      <c r="AY371" s="91" t="e">
        <f ca="1">AY43</f>
        <v>#N/A</v>
      </c>
      <c r="BD371" s="166">
        <v>327</v>
      </c>
      <c r="BE371" s="30">
        <f t="shared" ca="1" si="248"/>
        <v>0.9494317185010136</v>
      </c>
      <c r="BF371" s="30">
        <f t="shared" ca="1" si="253"/>
        <v>4.5756646235440472</v>
      </c>
      <c r="BG371" s="30">
        <f t="shared" ca="1" si="236"/>
        <v>3.8336649548612289</v>
      </c>
      <c r="BH371" s="17" t="b">
        <f t="shared" ca="1" si="245"/>
        <v>0</v>
      </c>
      <c r="BI371" s="30" t="e">
        <f t="shared" ca="1" si="254"/>
        <v>#N/A</v>
      </c>
      <c r="BJ371" s="91" t="e">
        <f t="shared" ca="1" si="255"/>
        <v>#N/A</v>
      </c>
      <c r="BK371" t="b">
        <f t="shared" ca="1" si="249"/>
        <v>0</v>
      </c>
      <c r="BL371" s="30" t="e">
        <f t="shared" ca="1" si="237"/>
        <v>#N/A</v>
      </c>
      <c r="BM371" s="91" t="e">
        <f t="shared" ca="1" si="238"/>
        <v>#N/A</v>
      </c>
      <c r="BN371" s="17" t="b">
        <f t="shared" ca="1" si="250"/>
        <v>0</v>
      </c>
      <c r="BO371" t="b">
        <f t="shared" ca="1" si="247"/>
        <v>0</v>
      </c>
      <c r="BP371" t="b">
        <f t="shared" ca="1" si="251"/>
        <v>1</v>
      </c>
      <c r="BQ371" t="b">
        <f t="shared" ca="1" si="252"/>
        <v>1</v>
      </c>
      <c r="BR371" s="106" t="b">
        <f t="shared" si="246"/>
        <v>1</v>
      </c>
    </row>
    <row r="372" spans="46:70">
      <c r="AT372" s="97" t="e">
        <f t="shared" ca="1" si="256"/>
        <v>#N/A</v>
      </c>
      <c r="AU372" s="91" t="e">
        <f t="shared" ca="1" si="257"/>
        <v>#N/A</v>
      </c>
      <c r="AV372" s="97" t="e">
        <f t="shared" ca="1" si="258"/>
        <v>#N/A</v>
      </c>
      <c r="AW372" s="91" t="e">
        <f t="shared" ca="1" si="259"/>
        <v>#N/A</v>
      </c>
      <c r="AX372" s="97" t="e">
        <f t="shared" ref="AX372:AX435" ca="1" si="260">-AX44</f>
        <v>#N/A</v>
      </c>
      <c r="AY372" s="91" t="e">
        <f t="shared" ref="AY372:AY435" ca="1" si="261">AY44</f>
        <v>#N/A</v>
      </c>
      <c r="BD372" s="166">
        <v>328</v>
      </c>
      <c r="BE372" s="30">
        <f t="shared" ca="1" si="248"/>
        <v>0.93893311262592771</v>
      </c>
      <c r="BF372" s="30">
        <f t="shared" ca="1" si="253"/>
        <v>4.5939379083483143</v>
      </c>
      <c r="BG372" s="30">
        <f t="shared" ref="BG372:BG403" ca="1" si="262">$E$17/(3*$C$9^2/(3*$C$9+$C$14*COS(RADIANS(BD372))))</f>
        <v>3.8489750042918307</v>
      </c>
      <c r="BH372" s="17" t="b">
        <f t="shared" ca="1" si="245"/>
        <v>0</v>
      </c>
      <c r="BI372" s="30" t="e">
        <f t="shared" ca="1" si="254"/>
        <v>#N/A</v>
      </c>
      <c r="BJ372" s="91" t="e">
        <f t="shared" ca="1" si="255"/>
        <v>#N/A</v>
      </c>
      <c r="BK372" t="b">
        <f t="shared" ca="1" si="249"/>
        <v>0</v>
      </c>
      <c r="BL372" s="30" t="e">
        <f t="shared" ref="BL372:BL403" ca="1" si="263">IF(BK372,$C$14*SIN(RADIANS(BD372)),#N/A)</f>
        <v>#N/A</v>
      </c>
      <c r="BM372" s="91" t="e">
        <f t="shared" ref="BM372:BM403" ca="1" si="264">IF(BK372,$C$14*COS(RADIANS(BD372)),#N/A)</f>
        <v>#N/A</v>
      </c>
      <c r="BN372" s="17" t="b">
        <f t="shared" ca="1" si="250"/>
        <v>0</v>
      </c>
      <c r="BO372" t="b">
        <f t="shared" ca="1" si="247"/>
        <v>0</v>
      </c>
      <c r="BP372" t="b">
        <f t="shared" ca="1" si="251"/>
        <v>1</v>
      </c>
      <c r="BQ372" t="b">
        <f t="shared" ca="1" si="252"/>
        <v>1</v>
      </c>
      <c r="BR372" s="106" t="b">
        <f t="shared" si="246"/>
        <v>1</v>
      </c>
    </row>
    <row r="373" spans="46:70">
      <c r="AT373" s="97" t="e">
        <f t="shared" ca="1" si="256"/>
        <v>#N/A</v>
      </c>
      <c r="AU373" s="91" t="e">
        <f t="shared" ca="1" si="257"/>
        <v>#N/A</v>
      </c>
      <c r="AV373" s="97" t="e">
        <f t="shared" ca="1" si="258"/>
        <v>#N/A</v>
      </c>
      <c r="AW373" s="91" t="e">
        <f t="shared" ca="1" si="259"/>
        <v>#N/A</v>
      </c>
      <c r="AX373" s="97" t="e">
        <f t="shared" ca="1" si="260"/>
        <v>#N/A</v>
      </c>
      <c r="AY373" s="91" t="e">
        <f t="shared" ca="1" si="261"/>
        <v>#N/A</v>
      </c>
      <c r="BD373" s="166">
        <v>329</v>
      </c>
      <c r="BE373" s="30">
        <f t="shared" ca="1" si="248"/>
        <v>0.9289440205295072</v>
      </c>
      <c r="BF373" s="30">
        <f t="shared" ca="1" si="253"/>
        <v>4.6117078172307187</v>
      </c>
      <c r="BG373" s="30">
        <f t="shared" ca="1" si="262"/>
        <v>3.8638633063284402</v>
      </c>
      <c r="BH373" s="17" t="b">
        <f t="shared" ca="1" si="245"/>
        <v>0</v>
      </c>
      <c r="BI373" s="30" t="e">
        <f t="shared" ca="1" si="254"/>
        <v>#N/A</v>
      </c>
      <c r="BJ373" s="91" t="e">
        <f t="shared" ca="1" si="255"/>
        <v>#N/A</v>
      </c>
      <c r="BK373" t="b">
        <f t="shared" ca="1" si="249"/>
        <v>0</v>
      </c>
      <c r="BL373" s="30" t="e">
        <f t="shared" ca="1" si="263"/>
        <v>#N/A</v>
      </c>
      <c r="BM373" s="91" t="e">
        <f t="shared" ca="1" si="264"/>
        <v>#N/A</v>
      </c>
      <c r="BN373" s="17" t="b">
        <f t="shared" ca="1" si="250"/>
        <v>0</v>
      </c>
      <c r="BO373" t="b">
        <f t="shared" ca="1" si="247"/>
        <v>0</v>
      </c>
      <c r="BP373" t="b">
        <f t="shared" ca="1" si="251"/>
        <v>1</v>
      </c>
      <c r="BQ373" t="b">
        <f t="shared" ca="1" si="252"/>
        <v>1</v>
      </c>
      <c r="BR373" s="106" t="b">
        <f t="shared" si="246"/>
        <v>1</v>
      </c>
    </row>
    <row r="374" spans="46:70">
      <c r="AT374" s="97" t="e">
        <f t="shared" ca="1" si="256"/>
        <v>#N/A</v>
      </c>
      <c r="AU374" s="91" t="e">
        <f t="shared" ca="1" si="257"/>
        <v>#N/A</v>
      </c>
      <c r="AV374" s="97" t="e">
        <f t="shared" ca="1" si="258"/>
        <v>#N/A</v>
      </c>
      <c r="AW374" s="91" t="e">
        <f t="shared" ca="1" si="259"/>
        <v>#N/A</v>
      </c>
      <c r="AX374" s="97" t="e">
        <f t="shared" ca="1" si="260"/>
        <v>#N/A</v>
      </c>
      <c r="AY374" s="91" t="e">
        <f t="shared" ca="1" si="261"/>
        <v>#N/A</v>
      </c>
      <c r="BD374" s="166">
        <v>330</v>
      </c>
      <c r="BE374" s="30">
        <f t="shared" ca="1" si="248"/>
        <v>0.91944235711917011</v>
      </c>
      <c r="BF374" s="30">
        <f t="shared" ca="1" si="253"/>
        <v>4.6289689373048768</v>
      </c>
      <c r="BG374" s="30">
        <f t="shared" ca="1" si="262"/>
        <v>3.8783253258500321</v>
      </c>
      <c r="BH374" s="17" t="b">
        <f t="shared" ca="1" si="245"/>
        <v>0</v>
      </c>
      <c r="BI374" s="30" t="e">
        <f t="shared" ca="1" si="254"/>
        <v>#N/A</v>
      </c>
      <c r="BJ374" s="91" t="e">
        <f t="shared" ca="1" si="255"/>
        <v>#N/A</v>
      </c>
      <c r="BK374" t="b">
        <f t="shared" ca="1" si="249"/>
        <v>0</v>
      </c>
      <c r="BL374" s="30" t="e">
        <f t="shared" ca="1" si="263"/>
        <v>#N/A</v>
      </c>
      <c r="BM374" s="91" t="e">
        <f t="shared" ca="1" si="264"/>
        <v>#N/A</v>
      </c>
      <c r="BN374" s="17" t="b">
        <f t="shared" ca="1" si="250"/>
        <v>0</v>
      </c>
      <c r="BO374" t="b">
        <f t="shared" ca="1" si="247"/>
        <v>0</v>
      </c>
      <c r="BP374" t="b">
        <f t="shared" ca="1" si="251"/>
        <v>1</v>
      </c>
      <c r="BQ374" t="b">
        <f t="shared" ca="1" si="252"/>
        <v>1</v>
      </c>
      <c r="BR374" s="106" t="b">
        <f t="shared" si="246"/>
        <v>1</v>
      </c>
    </row>
    <row r="375" spans="46:70">
      <c r="AT375" s="97" t="e">
        <f t="shared" ca="1" si="256"/>
        <v>#N/A</v>
      </c>
      <c r="AU375" s="91" t="e">
        <f t="shared" ca="1" si="257"/>
        <v>#N/A</v>
      </c>
      <c r="AV375" s="97" t="e">
        <f t="shared" ca="1" si="258"/>
        <v>#N/A</v>
      </c>
      <c r="AW375" s="91" t="e">
        <f t="shared" ca="1" si="259"/>
        <v>#N/A</v>
      </c>
      <c r="AX375" s="97" t="e">
        <f t="shared" ca="1" si="260"/>
        <v>#N/A</v>
      </c>
      <c r="AY375" s="91" t="e">
        <f t="shared" ca="1" si="261"/>
        <v>#N/A</v>
      </c>
      <c r="BD375" s="166">
        <v>331</v>
      </c>
      <c r="BE375" s="30">
        <f t="shared" ca="1" si="248"/>
        <v>0.9104076115377745</v>
      </c>
      <c r="BF375" s="30">
        <f t="shared" ca="1" si="253"/>
        <v>4.6457160106664004</v>
      </c>
      <c r="BG375" s="30">
        <f t="shared" ca="1" si="262"/>
        <v>3.8923566575853625</v>
      </c>
      <c r="BH375" s="17" t="b">
        <f t="shared" ca="1" si="245"/>
        <v>0</v>
      </c>
      <c r="BI375" s="30" t="e">
        <f t="shared" ca="1" si="254"/>
        <v>#N/A</v>
      </c>
      <c r="BJ375" s="91" t="e">
        <f t="shared" ca="1" si="255"/>
        <v>#N/A</v>
      </c>
      <c r="BK375" t="b">
        <f t="shared" ca="1" si="249"/>
        <v>0</v>
      </c>
      <c r="BL375" s="30" t="e">
        <f t="shared" ca="1" si="263"/>
        <v>#N/A</v>
      </c>
      <c r="BM375" s="91" t="e">
        <f t="shared" ca="1" si="264"/>
        <v>#N/A</v>
      </c>
      <c r="BN375" s="17" t="b">
        <f t="shared" ca="1" si="250"/>
        <v>0</v>
      </c>
      <c r="BO375" t="b">
        <f t="shared" ca="1" si="247"/>
        <v>0</v>
      </c>
      <c r="BP375" t="b">
        <f t="shared" ca="1" si="251"/>
        <v>1</v>
      </c>
      <c r="BQ375" t="b">
        <f t="shared" ca="1" si="252"/>
        <v>1</v>
      </c>
      <c r="BR375" s="106" t="b">
        <f t="shared" si="246"/>
        <v>1</v>
      </c>
    </row>
    <row r="376" spans="46:70">
      <c r="AT376" s="97" t="e">
        <f t="shared" ca="1" si="256"/>
        <v>#N/A</v>
      </c>
      <c r="AU376" s="91" t="e">
        <f t="shared" ca="1" si="257"/>
        <v>#N/A</v>
      </c>
      <c r="AV376" s="97" t="e">
        <f t="shared" ca="1" si="258"/>
        <v>#N/A</v>
      </c>
      <c r="AW376" s="91" t="e">
        <f t="shared" ca="1" si="259"/>
        <v>#N/A</v>
      </c>
      <c r="AX376" s="97" t="e">
        <f t="shared" ca="1" si="260"/>
        <v>#N/A</v>
      </c>
      <c r="AY376" s="91" t="e">
        <f t="shared" ca="1" si="261"/>
        <v>#N/A</v>
      </c>
      <c r="BD376" s="166">
        <v>332</v>
      </c>
      <c r="BE376" s="30">
        <f t="shared" ca="1" si="248"/>
        <v>0.90182072528495794</v>
      </c>
      <c r="BF376" s="30">
        <f t="shared" ca="1" si="253"/>
        <v>4.6619439359945085</v>
      </c>
      <c r="BG376" s="30">
        <f t="shared" ca="1" si="262"/>
        <v>3.9059530274548586</v>
      </c>
      <c r="BH376" s="17" t="b">
        <f t="shared" ca="1" si="245"/>
        <v>0</v>
      </c>
      <c r="BI376" s="30" t="e">
        <f t="shared" ca="1" si="254"/>
        <v>#N/A</v>
      </c>
      <c r="BJ376" s="91" t="e">
        <f t="shared" ca="1" si="255"/>
        <v>#N/A</v>
      </c>
      <c r="BK376" t="b">
        <f t="shared" ca="1" si="249"/>
        <v>0</v>
      </c>
      <c r="BL376" s="30" t="e">
        <f t="shared" ca="1" si="263"/>
        <v>#N/A</v>
      </c>
      <c r="BM376" s="91" t="e">
        <f t="shared" ca="1" si="264"/>
        <v>#N/A</v>
      </c>
      <c r="BN376" s="17" t="b">
        <f t="shared" ca="1" si="250"/>
        <v>0</v>
      </c>
      <c r="BO376" t="b">
        <f t="shared" ca="1" si="247"/>
        <v>0</v>
      </c>
      <c r="BP376" t="b">
        <f t="shared" ca="1" si="251"/>
        <v>1</v>
      </c>
      <c r="BQ376" t="b">
        <f t="shared" ca="1" si="252"/>
        <v>1</v>
      </c>
      <c r="BR376" s="106" t="b">
        <f t="shared" si="246"/>
        <v>1</v>
      </c>
    </row>
    <row r="377" spans="46:70">
      <c r="AT377" s="97" t="e">
        <f t="shared" ca="1" si="256"/>
        <v>#N/A</v>
      </c>
      <c r="AU377" s="91" t="e">
        <f t="shared" ca="1" si="257"/>
        <v>#N/A</v>
      </c>
      <c r="AV377" s="97" t="e">
        <f t="shared" ca="1" si="258"/>
        <v>#N/A</v>
      </c>
      <c r="AW377" s="91" t="e">
        <f t="shared" ca="1" si="259"/>
        <v>#N/A</v>
      </c>
      <c r="AX377" s="97" t="e">
        <f t="shared" ca="1" si="260"/>
        <v>#N/A</v>
      </c>
      <c r="AY377" s="91" t="e">
        <f t="shared" ca="1" si="261"/>
        <v>#N/A</v>
      </c>
      <c r="BD377" s="166">
        <v>333</v>
      </c>
      <c r="BE377" s="30">
        <f t="shared" ca="1" si="248"/>
        <v>0.89366398220930154</v>
      </c>
      <c r="BF377" s="30">
        <f t="shared" ca="1" si="253"/>
        <v>4.6776477701059465</v>
      </c>
      <c r="BG377" s="30">
        <f t="shared" ca="1" si="262"/>
        <v>3.9191102938725502</v>
      </c>
      <c r="BH377" s="17" t="b">
        <f t="shared" ca="1" si="245"/>
        <v>0</v>
      </c>
      <c r="BI377" s="30" t="e">
        <f t="shared" ca="1" si="254"/>
        <v>#N/A</v>
      </c>
      <c r="BJ377" s="91" t="e">
        <f t="shared" ca="1" si="255"/>
        <v>#N/A</v>
      </c>
      <c r="BK377" t="b">
        <f t="shared" ca="1" si="249"/>
        <v>0</v>
      </c>
      <c r="BL377" s="30" t="e">
        <f t="shared" ca="1" si="263"/>
        <v>#N/A</v>
      </c>
      <c r="BM377" s="91" t="e">
        <f t="shared" ca="1" si="264"/>
        <v>#N/A</v>
      </c>
      <c r="BN377" s="17" t="b">
        <f t="shared" ca="1" si="250"/>
        <v>0</v>
      </c>
      <c r="BO377" t="b">
        <f t="shared" ca="1" si="247"/>
        <v>0</v>
      </c>
      <c r="BP377" t="b">
        <f t="shared" ca="1" si="251"/>
        <v>1</v>
      </c>
      <c r="BQ377" t="b">
        <f t="shared" ca="1" si="252"/>
        <v>1</v>
      </c>
      <c r="BR377" s="106" t="b">
        <f t="shared" si="246"/>
        <v>1</v>
      </c>
    </row>
    <row r="378" spans="46:70">
      <c r="AT378" s="97" t="e">
        <f t="shared" ca="1" si="256"/>
        <v>#N/A</v>
      </c>
      <c r="AU378" s="91" t="e">
        <f t="shared" ca="1" si="257"/>
        <v>#N/A</v>
      </c>
      <c r="AV378" s="97" t="e">
        <f t="shared" ca="1" si="258"/>
        <v>#N/A</v>
      </c>
      <c r="AW378" s="91" t="e">
        <f t="shared" ca="1" si="259"/>
        <v>#N/A</v>
      </c>
      <c r="AX378" s="97" t="e">
        <f t="shared" ca="1" si="260"/>
        <v>#N/A</v>
      </c>
      <c r="AY378" s="91" t="e">
        <f t="shared" ca="1" si="261"/>
        <v>#N/A</v>
      </c>
      <c r="BD378" s="166">
        <v>334</v>
      </c>
      <c r="BE378" s="30">
        <f t="shared" ca="1" si="248"/>
        <v>0.885920909088451</v>
      </c>
      <c r="BF378" s="30">
        <f t="shared" ca="1" si="253"/>
        <v>4.6928227294607163</v>
      </c>
      <c r="BG378" s="30">
        <f t="shared" ca="1" si="262"/>
        <v>3.9318244490076268</v>
      </c>
      <c r="BH378" s="17" t="b">
        <f t="shared" ca="1" si="245"/>
        <v>0</v>
      </c>
      <c r="BI378" s="30" t="e">
        <f t="shared" ca="1" si="254"/>
        <v>#N/A</v>
      </c>
      <c r="BJ378" s="91" t="e">
        <f t="shared" ca="1" si="255"/>
        <v>#N/A</v>
      </c>
      <c r="BK378" t="b">
        <f t="shared" ca="1" si="249"/>
        <v>0</v>
      </c>
      <c r="BL378" s="30" t="e">
        <f t="shared" ca="1" si="263"/>
        <v>#N/A</v>
      </c>
      <c r="BM378" s="91" t="e">
        <f t="shared" ca="1" si="264"/>
        <v>#N/A</v>
      </c>
      <c r="BN378" s="17" t="b">
        <f t="shared" ca="1" si="250"/>
        <v>0</v>
      </c>
      <c r="BO378" t="b">
        <f t="shared" ca="1" si="247"/>
        <v>0</v>
      </c>
      <c r="BP378" t="b">
        <f t="shared" ca="1" si="251"/>
        <v>1</v>
      </c>
      <c r="BQ378" t="b">
        <f t="shared" ca="1" si="252"/>
        <v>1</v>
      </c>
      <c r="BR378" s="106" t="b">
        <f t="shared" si="246"/>
        <v>1</v>
      </c>
    </row>
    <row r="379" spans="46:70">
      <c r="AT379" s="97" t="e">
        <f t="shared" ca="1" si="256"/>
        <v>#N/A</v>
      </c>
      <c r="AU379" s="91" t="e">
        <f t="shared" ca="1" si="257"/>
        <v>#N/A</v>
      </c>
      <c r="AV379" s="97" t="e">
        <f t="shared" ca="1" si="258"/>
        <v>#N/A</v>
      </c>
      <c r="AW379" s="91" t="e">
        <f t="shared" ca="1" si="259"/>
        <v>#N/A</v>
      </c>
      <c r="AX379" s="97" t="e">
        <f t="shared" ca="1" si="260"/>
        <v>#N/A</v>
      </c>
      <c r="AY379" s="91" t="e">
        <f t="shared" ca="1" si="261"/>
        <v>#N/A</v>
      </c>
      <c r="BD379" s="166">
        <v>335</v>
      </c>
      <c r="BE379" s="30">
        <f t="shared" ca="1" si="248"/>
        <v>0.87857618567327322</v>
      </c>
      <c r="BF379" s="30">
        <f t="shared" ca="1" si="253"/>
        <v>4.707464191619195</v>
      </c>
      <c r="BG379" s="30">
        <f t="shared" ca="1" si="262"/>
        <v>3.9440916200052714</v>
      </c>
      <c r="BH379" s="17" t="b">
        <f t="shared" ca="1" si="245"/>
        <v>0</v>
      </c>
      <c r="BI379" s="30" t="e">
        <f t="shared" ca="1" si="254"/>
        <v>#N/A</v>
      </c>
      <c r="BJ379" s="91" t="e">
        <f t="shared" ca="1" si="255"/>
        <v>#N/A</v>
      </c>
      <c r="BK379" t="b">
        <f t="shared" ca="1" si="249"/>
        <v>0</v>
      </c>
      <c r="BL379" s="30" t="e">
        <f t="shared" ca="1" si="263"/>
        <v>#N/A</v>
      </c>
      <c r="BM379" s="91" t="e">
        <f t="shared" ca="1" si="264"/>
        <v>#N/A</v>
      </c>
      <c r="BN379" s="17" t="b">
        <f t="shared" ca="1" si="250"/>
        <v>0</v>
      </c>
      <c r="BO379" t="b">
        <f t="shared" ca="1" si="247"/>
        <v>0</v>
      </c>
      <c r="BP379" t="b">
        <f t="shared" ca="1" si="251"/>
        <v>1</v>
      </c>
      <c r="BQ379" t="b">
        <f t="shared" ca="1" si="252"/>
        <v>1</v>
      </c>
      <c r="BR379" s="106" t="b">
        <f t="shared" si="246"/>
        <v>1</v>
      </c>
    </row>
    <row r="380" spans="46:70">
      <c r="AT380" s="97" t="e">
        <f t="shared" ca="1" si="256"/>
        <v>#N/A</v>
      </c>
      <c r="AU380" s="91" t="e">
        <f t="shared" ca="1" si="257"/>
        <v>#N/A</v>
      </c>
      <c r="AV380" s="97" t="e">
        <f t="shared" ca="1" si="258"/>
        <v>#N/A</v>
      </c>
      <c r="AW380" s="91" t="e">
        <f t="shared" ca="1" si="259"/>
        <v>#N/A</v>
      </c>
      <c r="AX380" s="97" t="e">
        <f t="shared" ca="1" si="260"/>
        <v>#N/A</v>
      </c>
      <c r="AY380" s="91" t="e">
        <f t="shared" ca="1" si="261"/>
        <v>#N/A</v>
      </c>
      <c r="BD380" s="166">
        <v>336</v>
      </c>
      <c r="BE380" s="30">
        <f t="shared" ca="1" si="248"/>
        <v>0.87161556320950995</v>
      </c>
      <c r="BF380" s="30">
        <f t="shared" ca="1" si="253"/>
        <v>4.7215676966501743</v>
      </c>
      <c r="BG380" s="30">
        <f t="shared" ca="1" si="262"/>
        <v>3.955908070166362</v>
      </c>
      <c r="BH380" s="17" t="b">
        <f t="shared" ca="1" si="245"/>
        <v>0</v>
      </c>
      <c r="BI380" s="30" t="e">
        <f t="shared" ca="1" si="254"/>
        <v>#N/A</v>
      </c>
      <c r="BJ380" s="91" t="e">
        <f t="shared" ca="1" si="255"/>
        <v>#N/A</v>
      </c>
      <c r="BK380" t="b">
        <f t="shared" ca="1" si="249"/>
        <v>0</v>
      </c>
      <c r="BL380" s="30" t="e">
        <f t="shared" ca="1" si="263"/>
        <v>#N/A</v>
      </c>
      <c r="BM380" s="91" t="e">
        <f t="shared" ca="1" si="264"/>
        <v>#N/A</v>
      </c>
      <c r="BN380" s="17" t="b">
        <f t="shared" ca="1" si="250"/>
        <v>0</v>
      </c>
      <c r="BO380" t="b">
        <f t="shared" ca="1" si="247"/>
        <v>0</v>
      </c>
      <c r="BP380" t="b">
        <f t="shared" ca="1" si="251"/>
        <v>1</v>
      </c>
      <c r="BQ380" t="b">
        <f t="shared" ca="1" si="252"/>
        <v>1</v>
      </c>
      <c r="BR380" s="106" t="b">
        <f t="shared" si="246"/>
        <v>1</v>
      </c>
    </row>
    <row r="381" spans="46:70">
      <c r="AT381" s="97" t="e">
        <f t="shared" ca="1" si="256"/>
        <v>#N/A</v>
      </c>
      <c r="AU381" s="91" t="e">
        <f t="shared" ca="1" si="257"/>
        <v>#N/A</v>
      </c>
      <c r="AV381" s="97" t="e">
        <f t="shared" ca="1" si="258"/>
        <v>#N/A</v>
      </c>
      <c r="AW381" s="91" t="e">
        <f t="shared" ca="1" si="259"/>
        <v>#N/A</v>
      </c>
      <c r="AX381" s="97" t="e">
        <f t="shared" ca="1" si="260"/>
        <v>#N/A</v>
      </c>
      <c r="AY381" s="91" t="e">
        <f t="shared" ca="1" si="261"/>
        <v>#N/A</v>
      </c>
      <c r="BD381" s="166">
        <v>337</v>
      </c>
      <c r="BE381" s="30">
        <f t="shared" ca="1" si="248"/>
        <v>0.86502579056937634</v>
      </c>
      <c r="BF381" s="30">
        <f t="shared" ca="1" si="253"/>
        <v>4.7351289484893977</v>
      </c>
      <c r="BG381" s="30">
        <f t="shared" ca="1" si="262"/>
        <v>3.9672702000857112</v>
      </c>
      <c r="BH381" s="17" t="b">
        <f t="shared" ca="1" si="245"/>
        <v>0</v>
      </c>
      <c r="BI381" s="30" t="e">
        <f t="shared" ca="1" si="254"/>
        <v>#N/A</v>
      </c>
      <c r="BJ381" s="91" t="e">
        <f t="shared" ca="1" si="255"/>
        <v>#N/A</v>
      </c>
      <c r="BK381" t="b">
        <f t="shared" ca="1" si="249"/>
        <v>0</v>
      </c>
      <c r="BL381" s="30" t="e">
        <f t="shared" ca="1" si="263"/>
        <v>#N/A</v>
      </c>
      <c r="BM381" s="91" t="e">
        <f t="shared" ca="1" si="264"/>
        <v>#N/A</v>
      </c>
      <c r="BN381" s="17" t="b">
        <f t="shared" ca="1" si="250"/>
        <v>0</v>
      </c>
      <c r="BO381" t="b">
        <f t="shared" ca="1" si="247"/>
        <v>0</v>
      </c>
      <c r="BP381" t="b">
        <f t="shared" ca="1" si="251"/>
        <v>1</v>
      </c>
      <c r="BQ381" t="b">
        <f t="shared" ca="1" si="252"/>
        <v>1</v>
      </c>
      <c r="BR381" s="106" t="b">
        <f t="shared" si="246"/>
        <v>1</v>
      </c>
    </row>
    <row r="382" spans="46:70">
      <c r="AT382" s="97" t="e">
        <f t="shared" ca="1" si="256"/>
        <v>#N/A</v>
      </c>
      <c r="AU382" s="91" t="e">
        <f t="shared" ca="1" si="257"/>
        <v>#N/A</v>
      </c>
      <c r="AV382" s="97" t="e">
        <f t="shared" ca="1" si="258"/>
        <v>#N/A</v>
      </c>
      <c r="AW382" s="91" t="e">
        <f t="shared" ca="1" si="259"/>
        <v>#N/A</v>
      </c>
      <c r="AX382" s="97" t="e">
        <f t="shared" ca="1" si="260"/>
        <v>#N/A</v>
      </c>
      <c r="AY382" s="91" t="e">
        <f t="shared" ca="1" si="261"/>
        <v>#N/A</v>
      </c>
      <c r="BD382" s="166">
        <v>338</v>
      </c>
      <c r="BE382" s="30">
        <f t="shared" ca="1" si="248"/>
        <v>0.85879454722891579</v>
      </c>
      <c r="BF382" s="30">
        <f t="shared" ca="1" si="253"/>
        <v>4.7481438162481835</v>
      </c>
      <c r="BG382" s="30">
        <f t="shared" ca="1" si="262"/>
        <v>3.9781745487484779</v>
      </c>
      <c r="BH382" s="17" t="b">
        <f t="shared" ca="1" si="245"/>
        <v>0</v>
      </c>
      <c r="BI382" s="30" t="e">
        <f t="shared" ca="1" si="254"/>
        <v>#N/A</v>
      </c>
      <c r="BJ382" s="91" t="e">
        <f t="shared" ca="1" si="255"/>
        <v>#N/A</v>
      </c>
      <c r="BK382" t="b">
        <f t="shared" ca="1" si="249"/>
        <v>0</v>
      </c>
      <c r="BL382" s="30" t="e">
        <f t="shared" ca="1" si="263"/>
        <v>#N/A</v>
      </c>
      <c r="BM382" s="91" t="e">
        <f t="shared" ca="1" si="264"/>
        <v>#N/A</v>
      </c>
      <c r="BN382" s="17" t="b">
        <f t="shared" ca="1" si="250"/>
        <v>0</v>
      </c>
      <c r="BO382" t="b">
        <f t="shared" ca="1" si="247"/>
        <v>0</v>
      </c>
      <c r="BP382" t="b">
        <f t="shared" ca="1" si="251"/>
        <v>1</v>
      </c>
      <c r="BQ382" t="b">
        <f t="shared" ca="1" si="252"/>
        <v>1</v>
      </c>
      <c r="BR382" s="106" t="b">
        <f t="shared" si="246"/>
        <v>1</v>
      </c>
    </row>
    <row r="383" spans="46:70">
      <c r="AT383" s="97" t="e">
        <f t="shared" ca="1" si="256"/>
        <v>#N/A</v>
      </c>
      <c r="AU383" s="91" t="e">
        <f t="shared" ca="1" si="257"/>
        <v>#N/A</v>
      </c>
      <c r="AV383" s="97" t="e">
        <f t="shared" ca="1" si="258"/>
        <v>#N/A</v>
      </c>
      <c r="AW383" s="91" t="e">
        <f t="shared" ca="1" si="259"/>
        <v>#N/A</v>
      </c>
      <c r="AX383" s="97" t="e">
        <f t="shared" ca="1" si="260"/>
        <v>#N/A</v>
      </c>
      <c r="AY383" s="91" t="e">
        <f t="shared" ca="1" si="261"/>
        <v>#N/A</v>
      </c>
      <c r="BD383" s="166">
        <v>339</v>
      </c>
      <c r="BE383" s="30">
        <f t="shared" ca="1" si="248"/>
        <v>0.85291038241688322</v>
      </c>
      <c r="BF383" s="30">
        <f t="shared" ca="1" si="253"/>
        <v>4.7606083354717361</v>
      </c>
      <c r="BG383" s="30">
        <f t="shared" ca="1" si="262"/>
        <v>3.9886177945844277</v>
      </c>
      <c r="BH383" s="17" t="b">
        <f t="shared" ca="1" si="245"/>
        <v>0</v>
      </c>
      <c r="BI383" s="30" t="e">
        <f t="shared" ca="1" si="254"/>
        <v>#N/A</v>
      </c>
      <c r="BJ383" s="91" t="e">
        <f t="shared" ca="1" si="255"/>
        <v>#N/A</v>
      </c>
      <c r="BK383" t="b">
        <f t="shared" ca="1" si="249"/>
        <v>0</v>
      </c>
      <c r="BL383" s="30" t="e">
        <f t="shared" ca="1" si="263"/>
        <v>#N/A</v>
      </c>
      <c r="BM383" s="91" t="e">
        <f t="shared" ca="1" si="264"/>
        <v>#N/A</v>
      </c>
      <c r="BN383" s="17" t="b">
        <f t="shared" ca="1" si="250"/>
        <v>0</v>
      </c>
      <c r="BO383" t="b">
        <f t="shared" ca="1" si="247"/>
        <v>0</v>
      </c>
      <c r="BP383" t="b">
        <f t="shared" ca="1" si="251"/>
        <v>1</v>
      </c>
      <c r="BQ383" t="b">
        <f t="shared" ca="1" si="252"/>
        <v>1</v>
      </c>
      <c r="BR383" s="106" t="b">
        <f t="shared" si="246"/>
        <v>1</v>
      </c>
    </row>
    <row r="384" spans="46:70">
      <c r="AT384" s="97" t="e">
        <f t="shared" ca="1" si="256"/>
        <v>#N/A</v>
      </c>
      <c r="AU384" s="91" t="e">
        <f t="shared" ca="1" si="257"/>
        <v>#N/A</v>
      </c>
      <c r="AV384" s="97" t="e">
        <f t="shared" ca="1" si="258"/>
        <v>#N/A</v>
      </c>
      <c r="AW384" s="91" t="e">
        <f t="shared" ca="1" si="259"/>
        <v>#N/A</v>
      </c>
      <c r="AX384" s="97" t="e">
        <f t="shared" ca="1" si="260"/>
        <v>#N/A</v>
      </c>
      <c r="AY384" s="91" t="e">
        <f t="shared" ca="1" si="261"/>
        <v>#N/A</v>
      </c>
      <c r="BD384" s="166">
        <v>340</v>
      </c>
      <c r="BE384" s="30">
        <f t="shared" ca="1" si="248"/>
        <v>0.8473626598394437</v>
      </c>
      <c r="BF384" s="30">
        <f t="shared" ca="1" si="253"/>
        <v>4.7725187093467536</v>
      </c>
      <c r="BG384" s="30">
        <f t="shared" ca="1" si="262"/>
        <v>3.9985967564797122</v>
      </c>
      <c r="BH384" s="17" t="b">
        <f t="shared" ca="1" si="245"/>
        <v>0</v>
      </c>
      <c r="BI384" s="30" t="e">
        <f t="shared" ca="1" si="254"/>
        <v>#N/A</v>
      </c>
      <c r="BJ384" s="91" t="e">
        <f t="shared" ca="1" si="255"/>
        <v>#N/A</v>
      </c>
      <c r="BK384" t="b">
        <f t="shared" ca="1" si="249"/>
        <v>0</v>
      </c>
      <c r="BL384" s="30" t="e">
        <f t="shared" ca="1" si="263"/>
        <v>#N/A</v>
      </c>
      <c r="BM384" s="91" t="e">
        <f t="shared" ca="1" si="264"/>
        <v>#N/A</v>
      </c>
      <c r="BN384" s="17" t="b">
        <f t="shared" ca="1" si="250"/>
        <v>0</v>
      </c>
      <c r="BO384" t="b">
        <f t="shared" ca="1" si="247"/>
        <v>0</v>
      </c>
      <c r="BP384" t="b">
        <f t="shared" ca="1" si="251"/>
        <v>1</v>
      </c>
      <c r="BQ384" t="b">
        <f t="shared" ca="1" si="252"/>
        <v>1</v>
      </c>
      <c r="BR384" s="106" t="b">
        <f t="shared" si="246"/>
        <v>1</v>
      </c>
    </row>
    <row r="385" spans="46:70">
      <c r="AT385" s="97" t="e">
        <f t="shared" ca="1" si="256"/>
        <v>#N/A</v>
      </c>
      <c r="AU385" s="91" t="e">
        <f t="shared" ca="1" si="257"/>
        <v>#N/A</v>
      </c>
      <c r="AV385" s="97" t="e">
        <f t="shared" ca="1" si="258"/>
        <v>#N/A</v>
      </c>
      <c r="AW385" s="91" t="e">
        <f t="shared" ca="1" si="259"/>
        <v>#N/A</v>
      </c>
      <c r="AX385" s="97" t="e">
        <f t="shared" ca="1" si="260"/>
        <v>#N/A</v>
      </c>
      <c r="AY385" s="91" t="e">
        <f t="shared" ca="1" si="261"/>
        <v>#N/A</v>
      </c>
      <c r="BD385" s="166">
        <v>341</v>
      </c>
      <c r="BE385" s="30">
        <f t="shared" ca="1" si="248"/>
        <v>0.84214150745365901</v>
      </c>
      <c r="BF385" s="30">
        <f t="shared" ca="1" si="253"/>
        <v>4.7838713098579735</v>
      </c>
      <c r="BG385" s="30">
        <f t="shared" ca="1" si="262"/>
        <v>4.0081083947458698</v>
      </c>
      <c r="BH385" s="17" t="b">
        <f t="shared" ca="1" si="245"/>
        <v>0</v>
      </c>
      <c r="BI385" s="30" t="e">
        <f t="shared" ca="1" si="254"/>
        <v>#N/A</v>
      </c>
      <c r="BJ385" s="91" t="e">
        <f t="shared" ca="1" si="255"/>
        <v>#N/A</v>
      </c>
      <c r="BK385" t="b">
        <f t="shared" ca="1" si="249"/>
        <v>0</v>
      </c>
      <c r="BL385" s="30" t="e">
        <f t="shared" ca="1" si="263"/>
        <v>#N/A</v>
      </c>
      <c r="BM385" s="91" t="e">
        <f t="shared" ca="1" si="264"/>
        <v>#N/A</v>
      </c>
      <c r="BN385" s="17" t="b">
        <f t="shared" ca="1" si="250"/>
        <v>0</v>
      </c>
      <c r="BO385" t="b">
        <f t="shared" ca="1" si="247"/>
        <v>0</v>
      </c>
      <c r="BP385" t="b">
        <f t="shared" ca="1" si="251"/>
        <v>1</v>
      </c>
      <c r="BQ385" t="b">
        <f t="shared" ca="1" si="252"/>
        <v>1</v>
      </c>
      <c r="BR385" s="106" t="b">
        <f t="shared" si="246"/>
        <v>1</v>
      </c>
    </row>
    <row r="386" spans="46:70">
      <c r="AT386" s="97" t="e">
        <f t="shared" ca="1" si="256"/>
        <v>#N/A</v>
      </c>
      <c r="AU386" s="91" t="e">
        <f t="shared" ca="1" si="257"/>
        <v>#N/A</v>
      </c>
      <c r="AV386" s="97" t="e">
        <f t="shared" ca="1" si="258"/>
        <v>#N/A</v>
      </c>
      <c r="AW386" s="91" t="e">
        <f t="shared" ca="1" si="259"/>
        <v>#N/A</v>
      </c>
      <c r="AX386" s="97" t="e">
        <f t="shared" ca="1" si="260"/>
        <v>#N/A</v>
      </c>
      <c r="AY386" s="91" t="e">
        <f t="shared" ca="1" si="261"/>
        <v>#N/A</v>
      </c>
      <c r="BD386" s="166">
        <v>342</v>
      </c>
      <c r="BE386" s="30">
        <f t="shared" ca="1" si="248"/>
        <v>0.83723777182294346</v>
      </c>
      <c r="BF386" s="30">
        <f t="shared" ca="1" si="253"/>
        <v>4.7946626788933058</v>
      </c>
      <c r="BG386" s="30">
        <f t="shared" ca="1" si="262"/>
        <v>4.0171498120457434</v>
      </c>
      <c r="BH386" s="17" t="b">
        <f t="shared" ca="1" si="245"/>
        <v>0</v>
      </c>
      <c r="BI386" s="30" t="e">
        <f t="shared" ca="1" si="254"/>
        <v>#N/A</v>
      </c>
      <c r="BJ386" s="91" t="e">
        <f t="shared" ca="1" si="255"/>
        <v>#N/A</v>
      </c>
      <c r="BK386" t="b">
        <f t="shared" ca="1" si="249"/>
        <v>0</v>
      </c>
      <c r="BL386" s="30" t="e">
        <f t="shared" ca="1" si="263"/>
        <v>#N/A</v>
      </c>
      <c r="BM386" s="91" t="e">
        <f t="shared" ca="1" si="264"/>
        <v>#N/A</v>
      </c>
      <c r="BN386" s="17" t="b">
        <f t="shared" ca="1" si="250"/>
        <v>0</v>
      </c>
      <c r="BO386" t="b">
        <f t="shared" ca="1" si="247"/>
        <v>0</v>
      </c>
      <c r="BP386" t="b">
        <f t="shared" ca="1" si="251"/>
        <v>1</v>
      </c>
      <c r="BQ386" t="b">
        <f t="shared" ca="1" si="252"/>
        <v>1</v>
      </c>
      <c r="BR386" s="106" t="b">
        <f t="shared" si="246"/>
        <v>1</v>
      </c>
    </row>
    <row r="387" spans="46:70">
      <c r="AT387" s="97" t="e">
        <f t="shared" ca="1" si="256"/>
        <v>#N/A</v>
      </c>
      <c r="AU387" s="91" t="e">
        <f t="shared" ca="1" si="257"/>
        <v>#N/A</v>
      </c>
      <c r="AV387" s="97" t="e">
        <f t="shared" ca="1" si="258"/>
        <v>#N/A</v>
      </c>
      <c r="AW387" s="91" t="e">
        <f t="shared" ca="1" si="259"/>
        <v>#N/A</v>
      </c>
      <c r="AX387" s="97" t="e">
        <f t="shared" ca="1" si="260"/>
        <v>#N/A</v>
      </c>
      <c r="AY387" s="91" t="e">
        <f t="shared" ca="1" si="261"/>
        <v>#N/A</v>
      </c>
      <c r="BD387" s="166">
        <v>343</v>
      </c>
      <c r="BE387" s="30">
        <f t="shared" ca="1" si="248"/>
        <v>0.83264297664062181</v>
      </c>
      <c r="BF387" s="30">
        <f t="shared" ca="1" si="253"/>
        <v>4.8048895292972045</v>
      </c>
      <c r="BG387" s="30">
        <f t="shared" ca="1" si="262"/>
        <v>4.0257182542760361</v>
      </c>
      <c r="BH387" s="17" t="b">
        <f t="shared" ca="1" si="245"/>
        <v>0</v>
      </c>
      <c r="BI387" s="30" t="e">
        <f t="shared" ca="1" si="254"/>
        <v>#N/A</v>
      </c>
      <c r="BJ387" s="91" t="e">
        <f t="shared" ca="1" si="255"/>
        <v>#N/A</v>
      </c>
      <c r="BK387" t="b">
        <f t="shared" ca="1" si="249"/>
        <v>0</v>
      </c>
      <c r="BL387" s="30" t="e">
        <f t="shared" ca="1" si="263"/>
        <v>#N/A</v>
      </c>
      <c r="BM387" s="91" t="e">
        <f t="shared" ca="1" si="264"/>
        <v>#N/A</v>
      </c>
      <c r="BN387" s="17" t="b">
        <f t="shared" ca="1" si="250"/>
        <v>0</v>
      </c>
      <c r="BO387" t="b">
        <f t="shared" ca="1" si="247"/>
        <v>0</v>
      </c>
      <c r="BP387" t="b">
        <f t="shared" ca="1" si="251"/>
        <v>1</v>
      </c>
      <c r="BQ387" t="b">
        <f t="shared" ca="1" si="252"/>
        <v>1</v>
      </c>
      <c r="BR387" s="106" t="b">
        <f t="shared" si="246"/>
        <v>1</v>
      </c>
    </row>
    <row r="388" spans="46:70">
      <c r="AT388" s="97">
        <f t="shared" ca="1" si="256"/>
        <v>-0.84640780441266616</v>
      </c>
      <c r="AU388" s="91">
        <f t="shared" ca="1" si="257"/>
        <v>-2.5177882935483931</v>
      </c>
      <c r="AV388" s="97" t="e">
        <f t="shared" ca="1" si="258"/>
        <v>#N/A</v>
      </c>
      <c r="AW388" s="91" t="e">
        <f t="shared" ca="1" si="259"/>
        <v>#N/A</v>
      </c>
      <c r="AX388" s="97" t="e">
        <f t="shared" ca="1" si="260"/>
        <v>#N/A</v>
      </c>
      <c r="AY388" s="91" t="e">
        <f t="shared" ca="1" si="261"/>
        <v>#N/A</v>
      </c>
      <c r="BD388" s="166">
        <v>344</v>
      </c>
      <c r="BE388" s="30">
        <f t="shared" ca="1" si="248"/>
        <v>0.8283492850543569</v>
      </c>
      <c r="BF388" s="30">
        <f t="shared" ca="1" si="253"/>
        <v>4.8145487458719671</v>
      </c>
      <c r="BG388" s="30">
        <f t="shared" ca="1" si="262"/>
        <v>4.0338111114062425</v>
      </c>
      <c r="BH388" s="17" t="b">
        <f t="shared" ca="1" si="245"/>
        <v>0</v>
      </c>
      <c r="BI388" s="30" t="e">
        <f t="shared" ca="1" si="254"/>
        <v>#N/A</v>
      </c>
      <c r="BJ388" s="91" t="e">
        <f t="shared" ca="1" si="255"/>
        <v>#N/A</v>
      </c>
      <c r="BK388" t="b">
        <f t="shared" ca="1" si="249"/>
        <v>0</v>
      </c>
      <c r="BL388" s="30" t="e">
        <f t="shared" ca="1" si="263"/>
        <v>#N/A</v>
      </c>
      <c r="BM388" s="91" t="e">
        <f t="shared" ca="1" si="264"/>
        <v>#N/A</v>
      </c>
      <c r="BN388" s="17" t="b">
        <f t="shared" ca="1" si="250"/>
        <v>0</v>
      </c>
      <c r="BO388" t="b">
        <f t="shared" ca="1" si="247"/>
        <v>0</v>
      </c>
      <c r="BP388" t="b">
        <f t="shared" ca="1" si="251"/>
        <v>1</v>
      </c>
      <c r="BQ388" t="b">
        <f t="shared" ca="1" si="252"/>
        <v>1</v>
      </c>
      <c r="BR388" s="106" t="b">
        <f t="shared" si="246"/>
        <v>1</v>
      </c>
    </row>
    <row r="389" spans="46:70">
      <c r="AT389" s="97">
        <f t="shared" ca="1" si="256"/>
        <v>-1.2533548415635016</v>
      </c>
      <c r="AU389" s="91">
        <f t="shared" ca="1" si="257"/>
        <v>-2.5177882935483931</v>
      </c>
      <c r="AV389" s="97" t="e">
        <f t="shared" ca="1" si="258"/>
        <v>#N/A</v>
      </c>
      <c r="AW389" s="91" t="e">
        <f t="shared" ca="1" si="259"/>
        <v>#N/A</v>
      </c>
      <c r="AX389" s="97" t="e">
        <f t="shared" ca="1" si="260"/>
        <v>#N/A</v>
      </c>
      <c r="AY389" s="91" t="e">
        <f t="shared" ca="1" si="261"/>
        <v>#N/A</v>
      </c>
      <c r="BD389" s="166">
        <v>345</v>
      </c>
      <c r="BE389" s="30">
        <f t="shared" ca="1" si="248"/>
        <v>0.82434946546542787</v>
      </c>
      <c r="BF389" s="30">
        <f t="shared" ca="1" si="253"/>
        <v>4.8236373863266522</v>
      </c>
      <c r="BG389" s="30">
        <f t="shared" ca="1" si="262"/>
        <v>4.0414259182736822</v>
      </c>
      <c r="BH389" s="17" t="b">
        <f t="shared" ca="1" si="245"/>
        <v>0</v>
      </c>
      <c r="BI389" s="30" t="e">
        <f t="shared" ca="1" si="254"/>
        <v>#N/A</v>
      </c>
      <c r="BJ389" s="91" t="e">
        <f t="shared" ca="1" si="255"/>
        <v>#N/A</v>
      </c>
      <c r="BK389" t="b">
        <f t="shared" ca="1" si="249"/>
        <v>0</v>
      </c>
      <c r="BL389" s="30" t="e">
        <f t="shared" ca="1" si="263"/>
        <v>#N/A</v>
      </c>
      <c r="BM389" s="91" t="e">
        <f t="shared" ca="1" si="264"/>
        <v>#N/A</v>
      </c>
      <c r="BN389" s="17" t="b">
        <f t="shared" ca="1" si="250"/>
        <v>0</v>
      </c>
      <c r="BO389" t="b">
        <f t="shared" ca="1" si="247"/>
        <v>0</v>
      </c>
      <c r="BP389" t="b">
        <f t="shared" ca="1" si="251"/>
        <v>1</v>
      </c>
      <c r="BQ389" t="b">
        <f t="shared" ca="1" si="252"/>
        <v>1</v>
      </c>
      <c r="BR389" s="106" t="b">
        <f t="shared" si="246"/>
        <v>1</v>
      </c>
    </row>
    <row r="390" spans="46:70">
      <c r="AT390" s="97">
        <f t="shared" ca="1" si="256"/>
        <v>-1.5729649301146755</v>
      </c>
      <c r="AU390" s="91">
        <f t="shared" ca="1" si="257"/>
        <v>-2.517788293548394</v>
      </c>
      <c r="AV390" s="97" t="e">
        <f t="shared" ca="1" si="258"/>
        <v>#N/A</v>
      </c>
      <c r="AW390" s="91" t="e">
        <f t="shared" ca="1" si="259"/>
        <v>#N/A</v>
      </c>
      <c r="AX390" s="97" t="e">
        <f t="shared" ca="1" si="260"/>
        <v>#N/A</v>
      </c>
      <c r="AY390" s="91" t="e">
        <f t="shared" ca="1" si="261"/>
        <v>#N/A</v>
      </c>
      <c r="BD390" s="166">
        <v>346</v>
      </c>
      <c r="BE390" s="30">
        <f t="shared" ca="1" si="248"/>
        <v>0.82063686051334028</v>
      </c>
      <c r="BF390" s="30">
        <f t="shared" ca="1" si="253"/>
        <v>4.8321526821733363</v>
      </c>
      <c r="BG390" s="30">
        <f t="shared" ca="1" si="262"/>
        <v>4.0485603553344163</v>
      </c>
      <c r="BH390" s="17" t="b">
        <f t="shared" ca="1" si="245"/>
        <v>0</v>
      </c>
      <c r="BI390" s="30" t="e">
        <f t="shared" ca="1" si="254"/>
        <v>#N/A</v>
      </c>
      <c r="BJ390" s="91" t="e">
        <f t="shared" ca="1" si="255"/>
        <v>#N/A</v>
      </c>
      <c r="BK390" t="b">
        <f t="shared" ca="1" si="249"/>
        <v>0</v>
      </c>
      <c r="BL390" s="30" t="e">
        <f t="shared" ca="1" si="263"/>
        <v>#N/A</v>
      </c>
      <c r="BM390" s="91" t="e">
        <f t="shared" ca="1" si="264"/>
        <v>#N/A</v>
      </c>
      <c r="BN390" s="17" t="b">
        <f t="shared" ca="1" si="250"/>
        <v>0</v>
      </c>
      <c r="BO390" t="b">
        <f t="shared" ca="1" si="247"/>
        <v>0</v>
      </c>
      <c r="BP390" t="b">
        <f t="shared" ca="1" si="251"/>
        <v>1</v>
      </c>
      <c r="BQ390" t="b">
        <f t="shared" ca="1" si="252"/>
        <v>1</v>
      </c>
      <c r="BR390" s="106" t="b">
        <f t="shared" si="246"/>
        <v>1</v>
      </c>
    </row>
    <row r="391" spans="46:70">
      <c r="AT391" s="97">
        <f t="shared" ca="1" si="256"/>
        <v>-1.8510448694914634</v>
      </c>
      <c r="AU391" s="91">
        <f t="shared" ca="1" si="257"/>
        <v>-2.5177882935483935</v>
      </c>
      <c r="AV391" s="97" t="e">
        <f t="shared" ca="1" si="258"/>
        <v>#N/A</v>
      </c>
      <c r="AW391" s="91" t="e">
        <f t="shared" ca="1" si="259"/>
        <v>#N/A</v>
      </c>
      <c r="AX391" s="97" t="e">
        <f t="shared" ca="1" si="260"/>
        <v>#N/A</v>
      </c>
      <c r="AY391" s="91" t="e">
        <f t="shared" ca="1" si="261"/>
        <v>#N/A</v>
      </c>
      <c r="BD391" s="166">
        <v>347</v>
      </c>
      <c r="BE391" s="30">
        <f t="shared" ca="1" si="248"/>
        <v>0.81720535898868374</v>
      </c>
      <c r="BF391" s="30">
        <f t="shared" ca="1" si="253"/>
        <v>4.8400920395704121</v>
      </c>
      <c r="BG391" s="30">
        <f t="shared" ca="1" si="262"/>
        <v>4.0552122493698048</v>
      </c>
      <c r="BH391" s="17" t="b">
        <f t="shared" ca="1" si="245"/>
        <v>0</v>
      </c>
      <c r="BI391" s="30" t="e">
        <f t="shared" ca="1" si="254"/>
        <v>#N/A</v>
      </c>
      <c r="BJ391" s="91" t="e">
        <f t="shared" ca="1" si="255"/>
        <v>#N/A</v>
      </c>
      <c r="BK391" t="b">
        <f t="shared" ca="1" si="249"/>
        <v>0</v>
      </c>
      <c r="BL391" s="30" t="e">
        <f t="shared" ca="1" si="263"/>
        <v>#N/A</v>
      </c>
      <c r="BM391" s="91" t="e">
        <f t="shared" ca="1" si="264"/>
        <v>#N/A</v>
      </c>
      <c r="BN391" s="17" t="b">
        <f t="shared" ca="1" si="250"/>
        <v>0</v>
      </c>
      <c r="BO391" t="b">
        <f t="shared" ca="1" si="247"/>
        <v>0</v>
      </c>
      <c r="BP391" t="b">
        <f t="shared" ca="1" si="251"/>
        <v>1</v>
      </c>
      <c r="BQ391" t="b">
        <f t="shared" ca="1" si="252"/>
        <v>1</v>
      </c>
      <c r="BR391" s="106" t="b">
        <f t="shared" si="246"/>
        <v>1</v>
      </c>
    </row>
    <row r="392" spans="46:70">
      <c r="AT392" s="97">
        <f t="shared" ca="1" si="256"/>
        <v>-2.1041253934522697</v>
      </c>
      <c r="AU392" s="91">
        <f t="shared" ca="1" si="257"/>
        <v>-2.5177882935483935</v>
      </c>
      <c r="AV392" s="97" t="e">
        <f t="shared" ca="1" si="258"/>
        <v>#N/A</v>
      </c>
      <c r="AW392" s="91" t="e">
        <f t="shared" ca="1" si="259"/>
        <v>#N/A</v>
      </c>
      <c r="AX392" s="97" t="e">
        <f t="shared" ca="1" si="260"/>
        <v>#N/A</v>
      </c>
      <c r="AY392" s="91" t="e">
        <f t="shared" ca="1" si="261"/>
        <v>#N/A</v>
      </c>
      <c r="BD392" s="166">
        <v>348</v>
      </c>
      <c r="BE392" s="30">
        <f t="shared" ca="1" si="248"/>
        <v>0.81404937044602599</v>
      </c>
      <c r="BF392" s="30">
        <f t="shared" ca="1" si="253"/>
        <v>4.8474530401127085</v>
      </c>
      <c r="BG392" s="30">
        <f t="shared" ca="1" si="262"/>
        <v>4.0613795741484857</v>
      </c>
      <c r="BH392" s="17" t="b">
        <f t="shared" ca="1" si="245"/>
        <v>0</v>
      </c>
      <c r="BI392" s="30" t="e">
        <f t="shared" ca="1" si="254"/>
        <v>#N/A</v>
      </c>
      <c r="BJ392" s="91" t="e">
        <f t="shared" ca="1" si="255"/>
        <v>#N/A</v>
      </c>
      <c r="BK392" t="b">
        <f t="shared" ca="1" si="249"/>
        <v>0</v>
      </c>
      <c r="BL392" s="30" t="e">
        <f t="shared" ca="1" si="263"/>
        <v>#N/A</v>
      </c>
      <c r="BM392" s="91" t="e">
        <f t="shared" ca="1" si="264"/>
        <v>#N/A</v>
      </c>
      <c r="BN392" s="17" t="b">
        <f t="shared" ca="1" si="250"/>
        <v>0</v>
      </c>
      <c r="BO392" t="b">
        <f t="shared" ca="1" si="247"/>
        <v>0</v>
      </c>
      <c r="BP392" t="b">
        <f t="shared" ca="1" si="251"/>
        <v>1</v>
      </c>
      <c r="BQ392" t="b">
        <f t="shared" ca="1" si="252"/>
        <v>1</v>
      </c>
      <c r="BR392" s="106" t="b">
        <f t="shared" si="246"/>
        <v>1</v>
      </c>
    </row>
    <row r="393" spans="46:70">
      <c r="AT393" s="97">
        <f t="shared" ca="1" si="256"/>
        <v>-2.340330822527164</v>
      </c>
      <c r="AU393" s="91">
        <f t="shared" ca="1" si="257"/>
        <v>-2.5177882935483926</v>
      </c>
      <c r="AV393" s="97" t="e">
        <f t="shared" ca="1" si="258"/>
        <v>#N/A</v>
      </c>
      <c r="AW393" s="91" t="e">
        <f t="shared" ca="1" si="259"/>
        <v>#N/A</v>
      </c>
      <c r="AX393" s="97" t="e">
        <f t="shared" ca="1" si="260"/>
        <v>#N/A</v>
      </c>
      <c r="AY393" s="91" t="e">
        <f t="shared" ca="1" si="261"/>
        <v>#N/A</v>
      </c>
      <c r="BD393" s="166">
        <v>349</v>
      </c>
      <c r="BE393" s="30">
        <f t="shared" ca="1" si="248"/>
        <v>0.81116380231446417</v>
      </c>
      <c r="BF393" s="30">
        <f t="shared" ca="1" si="253"/>
        <v>4.8542334415681516</v>
      </c>
      <c r="BG393" s="30">
        <f t="shared" ca="1" si="262"/>
        <v>4.067060451043587</v>
      </c>
      <c r="BH393" s="17" t="b">
        <f t="shared" ca="1" si="245"/>
        <v>0</v>
      </c>
      <c r="BI393" s="30" t="e">
        <f t="shared" ca="1" si="254"/>
        <v>#N/A</v>
      </c>
      <c r="BJ393" s="91" t="e">
        <f t="shared" ca="1" si="255"/>
        <v>#N/A</v>
      </c>
      <c r="BK393" t="b">
        <f t="shared" ca="1" si="249"/>
        <v>0</v>
      </c>
      <c r="BL393" s="30" t="e">
        <f t="shared" ca="1" si="263"/>
        <v>#N/A</v>
      </c>
      <c r="BM393" s="91" t="e">
        <f t="shared" ca="1" si="264"/>
        <v>#N/A</v>
      </c>
      <c r="BN393" s="17" t="b">
        <f t="shared" ca="1" si="250"/>
        <v>0</v>
      </c>
      <c r="BO393" t="b">
        <f t="shared" ca="1" si="247"/>
        <v>0</v>
      </c>
      <c r="BP393" t="b">
        <f t="shared" ca="1" si="251"/>
        <v>1</v>
      </c>
      <c r="BQ393" t="b">
        <f t="shared" ca="1" si="252"/>
        <v>1</v>
      </c>
      <c r="BR393" s="106" t="b">
        <f t="shared" si="246"/>
        <v>1</v>
      </c>
    </row>
    <row r="394" spans="46:70">
      <c r="AT394" s="97">
        <f t="shared" ca="1" si="256"/>
        <v>-2.5643286005055339</v>
      </c>
      <c r="AU394" s="91">
        <f t="shared" ca="1" si="257"/>
        <v>-2.5177882935483931</v>
      </c>
      <c r="AV394" s="97" t="e">
        <f t="shared" ca="1" si="258"/>
        <v>#N/A</v>
      </c>
      <c r="AW394" s="91" t="e">
        <f t="shared" ca="1" si="259"/>
        <v>#N/A</v>
      </c>
      <c r="AX394" s="97" t="e">
        <f t="shared" ca="1" si="260"/>
        <v>#N/A</v>
      </c>
      <c r="AY394" s="91" t="e">
        <f t="shared" ca="1" si="261"/>
        <v>#N/A</v>
      </c>
      <c r="BD394" s="166">
        <v>350</v>
      </c>
      <c r="BE394" s="30">
        <f t="shared" ca="1" si="248"/>
        <v>0.8085440393266019</v>
      </c>
      <c r="BF394" s="30">
        <f t="shared" ca="1" si="253"/>
        <v>4.8604311785607752</v>
      </c>
      <c r="BG394" s="30">
        <f t="shared" ca="1" si="262"/>
        <v>4.0722531496049736</v>
      </c>
      <c r="BH394" s="17" t="b">
        <f t="shared" ca="1" si="245"/>
        <v>0</v>
      </c>
      <c r="BI394" s="30" t="e">
        <f t="shared" ca="1" si="254"/>
        <v>#N/A</v>
      </c>
      <c r="BJ394" s="91" t="e">
        <f t="shared" ca="1" si="255"/>
        <v>#N/A</v>
      </c>
      <c r="BK394" t="b">
        <f t="shared" ca="1" si="249"/>
        <v>0</v>
      </c>
      <c r="BL394" s="30" t="e">
        <f t="shared" ca="1" si="263"/>
        <v>#N/A</v>
      </c>
      <c r="BM394" s="91" t="e">
        <f t="shared" ca="1" si="264"/>
        <v>#N/A</v>
      </c>
      <c r="BN394" s="17" t="b">
        <f t="shared" ca="1" si="250"/>
        <v>0</v>
      </c>
      <c r="BO394" t="b">
        <f t="shared" ca="1" si="247"/>
        <v>0</v>
      </c>
      <c r="BP394" t="b">
        <f t="shared" ca="1" si="251"/>
        <v>1</v>
      </c>
      <c r="BQ394" t="b">
        <f t="shared" ca="1" si="252"/>
        <v>1</v>
      </c>
      <c r="BR394" s="106" t="b">
        <f t="shared" si="246"/>
        <v>1</v>
      </c>
    </row>
    <row r="395" spans="46:70">
      <c r="AT395" s="97">
        <f t="shared" ca="1" si="256"/>
        <v>-2.7790721669058316</v>
      </c>
      <c r="AU395" s="91">
        <f t="shared" ca="1" si="257"/>
        <v>-2.5177882935483926</v>
      </c>
      <c r="AV395" s="97" t="e">
        <f t="shared" ca="1" si="258"/>
        <v>#N/A</v>
      </c>
      <c r="AW395" s="91" t="e">
        <f t="shared" ca="1" si="259"/>
        <v>#N/A</v>
      </c>
      <c r="AX395" s="97" t="e">
        <f t="shared" ca="1" si="260"/>
        <v>#N/A</v>
      </c>
      <c r="AY395" s="91" t="e">
        <f t="shared" ca="1" si="261"/>
        <v>#N/A</v>
      </c>
      <c r="BD395" s="166">
        <v>351</v>
      </c>
      <c r="BE395" s="30">
        <f t="shared" ca="1" si="248"/>
        <v>0.80618592510756326</v>
      </c>
      <c r="BF395" s="30">
        <f t="shared" ca="1" si="253"/>
        <v>4.8660443631998529</v>
      </c>
      <c r="BG395" s="30">
        <f t="shared" ca="1" si="262"/>
        <v>4.0769560880863631</v>
      </c>
      <c r="BH395" s="17" t="b">
        <f t="shared" ca="1" si="245"/>
        <v>0</v>
      </c>
      <c r="BI395" s="30" t="e">
        <f t="shared" ca="1" si="254"/>
        <v>#N/A</v>
      </c>
      <c r="BJ395" s="91" t="e">
        <f t="shared" ca="1" si="255"/>
        <v>#N/A</v>
      </c>
      <c r="BK395" t="b">
        <f t="shared" ca="1" si="249"/>
        <v>0</v>
      </c>
      <c r="BL395" s="30" t="e">
        <f t="shared" ca="1" si="263"/>
        <v>#N/A</v>
      </c>
      <c r="BM395" s="91" t="e">
        <f t="shared" ca="1" si="264"/>
        <v>#N/A</v>
      </c>
      <c r="BN395" s="17" t="b">
        <f t="shared" ca="1" si="250"/>
        <v>0</v>
      </c>
      <c r="BO395" t="b">
        <f t="shared" ca="1" si="247"/>
        <v>0</v>
      </c>
      <c r="BP395" t="b">
        <f t="shared" ca="1" si="251"/>
        <v>1</v>
      </c>
      <c r="BQ395" t="b">
        <f t="shared" ca="1" si="252"/>
        <v>1</v>
      </c>
      <c r="BR395" s="106" t="b">
        <f t="shared" si="246"/>
        <v>1</v>
      </c>
    </row>
    <row r="396" spans="46:70">
      <c r="AT396" s="97">
        <f t="shared" ca="1" si="256"/>
        <v>-2.9865584158644332</v>
      </c>
      <c r="AU396" s="91">
        <f t="shared" ca="1" si="257"/>
        <v>-2.5177882935483931</v>
      </c>
      <c r="AV396" s="97" t="e">
        <f t="shared" ca="1" si="258"/>
        <v>#N/A</v>
      </c>
      <c r="AW396" s="91" t="e">
        <f t="shared" ca="1" si="259"/>
        <v>#N/A</v>
      </c>
      <c r="AX396" s="97" t="e">
        <f t="shared" ca="1" si="260"/>
        <v>#N/A</v>
      </c>
      <c r="AY396" s="91" t="e">
        <f t="shared" ca="1" si="261"/>
        <v>#N/A</v>
      </c>
      <c r="BD396" s="166">
        <v>352</v>
      </c>
      <c r="BE396" s="30">
        <f t="shared" ca="1" si="248"/>
        <v>0.80408574578450309</v>
      </c>
      <c r="BF396" s="30">
        <f t="shared" ca="1" si="253"/>
        <v>4.8710712856549669</v>
      </c>
      <c r="BG396" s="30">
        <f t="shared" ca="1" si="262"/>
        <v>4.0811678339271342</v>
      </c>
      <c r="BH396" s="17" t="b">
        <f t="shared" ca="1" si="245"/>
        <v>0</v>
      </c>
      <c r="BI396" s="30" t="e">
        <f t="shared" ca="1" si="254"/>
        <v>#N/A</v>
      </c>
      <c r="BJ396" s="91" t="e">
        <f t="shared" ca="1" si="255"/>
        <v>#N/A</v>
      </c>
      <c r="BK396" t="b">
        <f t="shared" ca="1" si="249"/>
        <v>0</v>
      </c>
      <c r="BL396" s="30" t="e">
        <f t="shared" ca="1" si="263"/>
        <v>#N/A</v>
      </c>
      <c r="BM396" s="91" t="e">
        <f t="shared" ca="1" si="264"/>
        <v>#N/A</v>
      </c>
      <c r="BN396" s="17" t="b">
        <f t="shared" ca="1" si="250"/>
        <v>0</v>
      </c>
      <c r="BO396" t="b">
        <f t="shared" ca="1" si="247"/>
        <v>0</v>
      </c>
      <c r="BP396" t="b">
        <f t="shared" ca="1" si="251"/>
        <v>1</v>
      </c>
      <c r="BQ396" t="b">
        <f t="shared" ca="1" si="252"/>
        <v>1</v>
      </c>
      <c r="BR396" s="106" t="b">
        <f t="shared" si="246"/>
        <v>1</v>
      </c>
    </row>
    <row r="397" spans="46:70">
      <c r="AT397" s="97">
        <f t="shared" ca="1" si="256"/>
        <v>-3.188204566659842</v>
      </c>
      <c r="AU397" s="91">
        <f t="shared" ca="1" si="257"/>
        <v>-2.5177882935483935</v>
      </c>
      <c r="AV397" s="97" t="e">
        <f t="shared" ca="1" si="258"/>
        <v>#N/A</v>
      </c>
      <c r="AW397" s="91" t="e">
        <f t="shared" ca="1" si="259"/>
        <v>#N/A</v>
      </c>
      <c r="AX397" s="97" t="e">
        <f t="shared" ca="1" si="260"/>
        <v>#N/A</v>
      </c>
      <c r="AY397" s="91" t="e">
        <f t="shared" ca="1" si="261"/>
        <v>#N/A</v>
      </c>
      <c r="BD397" s="166">
        <v>353</v>
      </c>
      <c r="BE397" s="30">
        <f t="shared" ca="1" si="248"/>
        <v>0.80224021549417179</v>
      </c>
      <c r="BF397" s="30">
        <f t="shared" ca="1" si="253"/>
        <v>4.8755104146768398</v>
      </c>
      <c r="BG397" s="30">
        <f t="shared" ca="1" si="262"/>
        <v>4.0848871041887032</v>
      </c>
      <c r="BH397" s="17" t="b">
        <f t="shared" ca="1" si="245"/>
        <v>0</v>
      </c>
      <c r="BI397" s="30" t="e">
        <f t="shared" ca="1" si="254"/>
        <v>#N/A</v>
      </c>
      <c r="BJ397" s="91" t="e">
        <f t="shared" ca="1" si="255"/>
        <v>#N/A</v>
      </c>
      <c r="BK397" t="b">
        <f t="shared" ca="1" si="249"/>
        <v>0</v>
      </c>
      <c r="BL397" s="30" t="e">
        <f t="shared" ca="1" si="263"/>
        <v>#N/A</v>
      </c>
      <c r="BM397" s="91" t="e">
        <f t="shared" ca="1" si="264"/>
        <v>#N/A</v>
      </c>
      <c r="BN397" s="17" t="b">
        <f t="shared" ca="1" si="250"/>
        <v>0</v>
      </c>
      <c r="BO397" t="b">
        <f t="shared" ca="1" si="247"/>
        <v>0</v>
      </c>
      <c r="BP397" t="b">
        <f t="shared" ca="1" si="251"/>
        <v>1</v>
      </c>
      <c r="BQ397" t="b">
        <f t="shared" ca="1" si="252"/>
        <v>1</v>
      </c>
      <c r="BR397" s="106" t="b">
        <f t="shared" si="246"/>
        <v>1</v>
      </c>
    </row>
    <row r="398" spans="46:70">
      <c r="AT398" s="97">
        <f t="shared" ca="1" si="256"/>
        <v>-3.3850544561898372</v>
      </c>
      <c r="AU398" s="91">
        <f t="shared" ca="1" si="257"/>
        <v>-2.5177882935483922</v>
      </c>
      <c r="AV398" s="97" t="e">
        <f t="shared" ca="1" si="258"/>
        <v>#N/A</v>
      </c>
      <c r="AW398" s="91" t="e">
        <f t="shared" ca="1" si="259"/>
        <v>#N/A</v>
      </c>
      <c r="AX398" s="97" t="e">
        <f t="shared" ca="1" si="260"/>
        <v>#N/A</v>
      </c>
      <c r="AY398" s="91" t="e">
        <f t="shared" ca="1" si="261"/>
        <v>#N/A</v>
      </c>
      <c r="BD398" s="166">
        <v>354</v>
      </c>
      <c r="BE398" s="30">
        <f t="shared" ca="1" si="248"/>
        <v>0.80064646368171555</v>
      </c>
      <c r="BF398" s="30">
        <f t="shared" ca="1" si="253"/>
        <v>4.8793603980637696</v>
      </c>
      <c r="BG398" s="30">
        <f t="shared" ca="1" si="262"/>
        <v>4.0881127659453211</v>
      </c>
      <c r="BH398" s="17" t="b">
        <f t="shared" ca="1" si="245"/>
        <v>0</v>
      </c>
      <c r="BI398" s="30" t="e">
        <f t="shared" ca="1" si="254"/>
        <v>#N/A</v>
      </c>
      <c r="BJ398" s="91" t="e">
        <f t="shared" ca="1" si="255"/>
        <v>#N/A</v>
      </c>
      <c r="BK398" t="b">
        <f t="shared" ca="1" si="249"/>
        <v>0</v>
      </c>
      <c r="BL398" s="30" t="e">
        <f t="shared" ca="1" si="263"/>
        <v>#N/A</v>
      </c>
      <c r="BM398" s="91" t="e">
        <f t="shared" ca="1" si="264"/>
        <v>#N/A</v>
      </c>
      <c r="BN398" s="17" t="b">
        <f t="shared" ca="1" si="250"/>
        <v>0</v>
      </c>
      <c r="BO398" t="b">
        <f t="shared" ca="1" si="247"/>
        <v>0</v>
      </c>
      <c r="BP398" t="b">
        <f t="shared" ca="1" si="251"/>
        <v>1</v>
      </c>
      <c r="BQ398" t="b">
        <f t="shared" ca="1" si="252"/>
        <v>1</v>
      </c>
      <c r="BR398" s="106" t="b">
        <f t="shared" si="246"/>
        <v>1</v>
      </c>
    </row>
    <row r="399" spans="46:70">
      <c r="AT399" s="97">
        <f t="shared" ca="1" si="256"/>
        <v>-3.577899818171363</v>
      </c>
      <c r="AU399" s="91">
        <f t="shared" ca="1" si="257"/>
        <v>-2.5177882935483926</v>
      </c>
      <c r="AV399" s="97" t="e">
        <f t="shared" ca="1" si="258"/>
        <v>#N/A</v>
      </c>
      <c r="AW399" s="91" t="e">
        <f t="shared" ca="1" si="259"/>
        <v>#N/A</v>
      </c>
      <c r="AX399" s="97" t="e">
        <f t="shared" ca="1" si="260"/>
        <v>#N/A</v>
      </c>
      <c r="AY399" s="91" t="e">
        <f t="shared" ca="1" si="261"/>
        <v>#N/A</v>
      </c>
      <c r="BD399" s="166">
        <v>355</v>
      </c>
      <c r="BE399" s="30">
        <f t="shared" ca="1" si="248"/>
        <v>0.79930202409821771</v>
      </c>
      <c r="BF399" s="30">
        <f t="shared" ca="1" si="253"/>
        <v>4.8826200630735217</v>
      </c>
      <c r="BG399" s="30">
        <f t="shared" ca="1" si="262"/>
        <v>4.0908438366291664</v>
      </c>
      <c r="BH399" s="17" t="b">
        <f t="shared" ca="1" si="245"/>
        <v>0</v>
      </c>
      <c r="BI399" s="30" t="e">
        <f t="shared" ca="1" si="254"/>
        <v>#N/A</v>
      </c>
      <c r="BJ399" s="91" t="e">
        <f t="shared" ca="1" si="255"/>
        <v>#N/A</v>
      </c>
      <c r="BK399" t="b">
        <f t="shared" ca="1" si="249"/>
        <v>0</v>
      </c>
      <c r="BL399" s="30" t="e">
        <f t="shared" ca="1" si="263"/>
        <v>#N/A</v>
      </c>
      <c r="BM399" s="91" t="e">
        <f t="shared" ca="1" si="264"/>
        <v>#N/A</v>
      </c>
      <c r="BN399" s="17" t="b">
        <f t="shared" ca="1" si="250"/>
        <v>0</v>
      </c>
      <c r="BO399" t="b">
        <f t="shared" ca="1" si="247"/>
        <v>0</v>
      </c>
      <c r="BP399" t="b">
        <f t="shared" ca="1" si="251"/>
        <v>1</v>
      </c>
      <c r="BQ399" t="b">
        <f t="shared" ca="1" si="252"/>
        <v>1</v>
      </c>
      <c r="BR399" s="106" t="b">
        <f t="shared" si="246"/>
        <v>1</v>
      </c>
    </row>
    <row r="400" spans="46:70">
      <c r="AT400" s="97">
        <f t="shared" ca="1" si="256"/>
        <v>-3.7673556603233882</v>
      </c>
      <c r="AU400" s="91">
        <f t="shared" ca="1" si="257"/>
        <v>-2.5177882935483931</v>
      </c>
      <c r="AV400" s="97" t="e">
        <f t="shared" ca="1" si="258"/>
        <v>#N/A</v>
      </c>
      <c r="AW400" s="91" t="e">
        <f t="shared" ca="1" si="259"/>
        <v>#N/A</v>
      </c>
      <c r="AX400" s="97" t="e">
        <f t="shared" ca="1" si="260"/>
        <v>#N/A</v>
      </c>
      <c r="AY400" s="91" t="e">
        <f t="shared" ca="1" si="261"/>
        <v>#N/A</v>
      </c>
      <c r="BD400" s="166">
        <v>356</v>
      </c>
      <c r="BE400" s="30">
        <f t="shared" ca="1" si="248"/>
        <v>0.79820482541772853</v>
      </c>
      <c r="BF400" s="30">
        <f t="shared" ca="1" si="253"/>
        <v>4.885288416780555</v>
      </c>
      <c r="BG400" s="30">
        <f t="shared" ca="1" si="262"/>
        <v>4.0930794843296541</v>
      </c>
      <c r="BH400" s="17" t="b">
        <f t="shared" ca="1" si="245"/>
        <v>0</v>
      </c>
      <c r="BI400" s="30" t="e">
        <f t="shared" ca="1" si="254"/>
        <v>#N/A</v>
      </c>
      <c r="BJ400" s="91" t="e">
        <f t="shared" ca="1" si="255"/>
        <v>#N/A</v>
      </c>
      <c r="BK400" t="b">
        <f t="shared" ca="1" si="249"/>
        <v>0</v>
      </c>
      <c r="BL400" s="30" t="e">
        <f t="shared" ca="1" si="263"/>
        <v>#N/A</v>
      </c>
      <c r="BM400" s="91" t="e">
        <f t="shared" ca="1" si="264"/>
        <v>#N/A</v>
      </c>
      <c r="BN400" s="17" t="b">
        <f t="shared" ca="1" si="250"/>
        <v>0</v>
      </c>
      <c r="BO400" t="b">
        <f t="shared" ca="1" si="247"/>
        <v>0</v>
      </c>
      <c r="BP400" t="b">
        <f t="shared" ca="1" si="251"/>
        <v>1</v>
      </c>
      <c r="BQ400" t="b">
        <f t="shared" ca="1" si="252"/>
        <v>1</v>
      </c>
      <c r="BR400" s="106" t="b">
        <f t="shared" si="246"/>
        <v>1</v>
      </c>
    </row>
    <row r="401" spans="46:70">
      <c r="AT401" s="97">
        <f t="shared" ca="1" si="256"/>
        <v>-3.9539092502067716</v>
      </c>
      <c r="AU401" s="91">
        <f t="shared" ca="1" si="257"/>
        <v>-2.5177882935483922</v>
      </c>
      <c r="AV401" s="97" t="e">
        <f t="shared" ca="1" si="258"/>
        <v>#N/A</v>
      </c>
      <c r="AW401" s="91" t="e">
        <f t="shared" ca="1" si="259"/>
        <v>#N/A</v>
      </c>
      <c r="AX401" s="97" t="e">
        <f t="shared" ca="1" si="260"/>
        <v>#N/A</v>
      </c>
      <c r="AY401" s="91" t="e">
        <f t="shared" ca="1" si="261"/>
        <v>#N/A</v>
      </c>
      <c r="BD401" s="166">
        <v>357</v>
      </c>
      <c r="BE401" s="30">
        <f t="shared" ca="1" si="248"/>
        <v>0.79735318340683414</v>
      </c>
      <c r="BF401" s="30">
        <f t="shared" ca="1" si="253"/>
        <v>4.8873646463784839</v>
      </c>
      <c r="BG401" s="30">
        <f t="shared" ca="1" si="262"/>
        <v>4.0948190280468379</v>
      </c>
      <c r="BH401" s="17" t="b">
        <f t="shared" ca="1" si="245"/>
        <v>0</v>
      </c>
      <c r="BI401" s="30" t="e">
        <f t="shared" ca="1" si="254"/>
        <v>#N/A</v>
      </c>
      <c r="BJ401" s="91" t="e">
        <f t="shared" ca="1" si="255"/>
        <v>#N/A</v>
      </c>
      <c r="BK401" t="b">
        <f t="shared" ca="1" si="249"/>
        <v>0</v>
      </c>
      <c r="BL401" s="30" t="e">
        <f t="shared" ca="1" si="263"/>
        <v>#N/A</v>
      </c>
      <c r="BM401" s="91" t="e">
        <f t="shared" ca="1" si="264"/>
        <v>#N/A</v>
      </c>
      <c r="BN401" s="17" t="b">
        <f t="shared" ca="1" si="250"/>
        <v>0</v>
      </c>
      <c r="BO401" t="b">
        <f t="shared" ca="1" si="247"/>
        <v>0</v>
      </c>
      <c r="BP401" t="b">
        <f t="shared" ca="1" si="251"/>
        <v>1</v>
      </c>
      <c r="BQ401" t="b">
        <f t="shared" ca="1" si="252"/>
        <v>1</v>
      </c>
      <c r="BR401" s="106" t="b">
        <f t="shared" si="246"/>
        <v>1</v>
      </c>
    </row>
    <row r="402" spans="46:70">
      <c r="AT402" s="97">
        <f t="shared" ca="1" si="256"/>
        <v>-4.1379531378896335</v>
      </c>
      <c r="AU402" s="91">
        <f t="shared" ca="1" si="257"/>
        <v>-2.5177882935483935</v>
      </c>
      <c r="AV402" s="97" t="e">
        <f t="shared" ca="1" si="258"/>
        <v>#N/A</v>
      </c>
      <c r="AW402" s="91" t="e">
        <f t="shared" ca="1" si="259"/>
        <v>#N/A</v>
      </c>
      <c r="AX402" s="97" t="e">
        <f t="shared" ca="1" si="260"/>
        <v>#N/A</v>
      </c>
      <c r="AY402" s="91" t="e">
        <f t="shared" ca="1" si="261"/>
        <v>#N/A</v>
      </c>
      <c r="BD402" s="166">
        <v>358</v>
      </c>
      <c r="BE402" s="30">
        <f t="shared" ca="1" si="248"/>
        <v>0.79674579459135919</v>
      </c>
      <c r="BF402" s="30">
        <f t="shared" ca="1" si="253"/>
        <v>4.8888481194276583</v>
      </c>
      <c r="BG402" s="30">
        <f t="shared" ca="1" si="262"/>
        <v>4.0960619378988481</v>
      </c>
      <c r="BH402" s="17" t="b">
        <f t="shared" ca="1" si="245"/>
        <v>0</v>
      </c>
      <c r="BI402" s="30" t="e">
        <f t="shared" ca="1" si="254"/>
        <v>#N/A</v>
      </c>
      <c r="BJ402" s="91" t="e">
        <f t="shared" ca="1" si="255"/>
        <v>#N/A</v>
      </c>
      <c r="BK402" t="b">
        <f t="shared" ca="1" si="249"/>
        <v>0</v>
      </c>
      <c r="BL402" s="30" t="e">
        <f t="shared" ca="1" si="263"/>
        <v>#N/A</v>
      </c>
      <c r="BM402" s="91" t="e">
        <f t="shared" ca="1" si="264"/>
        <v>#N/A</v>
      </c>
      <c r="BN402" s="17" t="b">
        <f t="shared" ca="1" si="250"/>
        <v>0</v>
      </c>
      <c r="BO402" t="b">
        <f t="shared" ca="1" si="247"/>
        <v>0</v>
      </c>
      <c r="BP402" t="b">
        <f t="shared" ca="1" si="251"/>
        <v>1</v>
      </c>
      <c r="BQ402" t="b">
        <f t="shared" ca="1" si="252"/>
        <v>1</v>
      </c>
      <c r="BR402" s="106" t="b">
        <f t="shared" si="246"/>
        <v>1</v>
      </c>
    </row>
    <row r="403" spans="46:70">
      <c r="AT403" s="97">
        <f t="shared" ref="AT403:AT434" ca="1" si="265">-AT75</f>
        <v>-4.319808110190853</v>
      </c>
      <c r="AU403" s="91">
        <f t="shared" ref="AU403:AU434" ca="1" si="266">AU75</f>
        <v>-2.5177882935483935</v>
      </c>
      <c r="AV403" s="97" t="e">
        <f t="shared" ref="AV403:AV434" ca="1" si="267">-AV75</f>
        <v>#N/A</v>
      </c>
      <c r="AW403" s="91" t="e">
        <f t="shared" ref="AW403:AW434" ca="1" si="268">AW75</f>
        <v>#N/A</v>
      </c>
      <c r="AX403" s="97" t="e">
        <f t="shared" ca="1" si="260"/>
        <v>#N/A</v>
      </c>
      <c r="AY403" s="91" t="e">
        <f t="shared" ca="1" si="261"/>
        <v>#N/A</v>
      </c>
      <c r="BD403" s="166">
        <v>359</v>
      </c>
      <c r="BE403" s="30">
        <f t="shared" ca="1" si="248"/>
        <v>0.79638173137569523</v>
      </c>
      <c r="BF403" s="30">
        <f t="shared" ca="1" si="253"/>
        <v>4.889738384047817</v>
      </c>
      <c r="BG403" s="30">
        <f t="shared" ca="1" si="262"/>
        <v>4.0968078352833057</v>
      </c>
      <c r="BH403" s="17" t="b">
        <f t="shared" ca="1" si="245"/>
        <v>0</v>
      </c>
      <c r="BI403" s="30" t="e">
        <f t="shared" ca="1" si="254"/>
        <v>#N/A</v>
      </c>
      <c r="BJ403" s="91" t="e">
        <f t="shared" ca="1" si="255"/>
        <v>#N/A</v>
      </c>
      <c r="BK403" t="b">
        <f t="shared" ca="1" si="249"/>
        <v>0</v>
      </c>
      <c r="BL403" s="30" t="e">
        <f t="shared" ca="1" si="263"/>
        <v>#N/A</v>
      </c>
      <c r="BM403" s="91" t="e">
        <f t="shared" ca="1" si="264"/>
        <v>#N/A</v>
      </c>
      <c r="BN403" s="17" t="b">
        <f t="shared" ca="1" si="250"/>
        <v>0</v>
      </c>
      <c r="BO403" t="b">
        <f t="shared" ca="1" si="247"/>
        <v>0</v>
      </c>
      <c r="BP403" t="b">
        <f t="shared" ca="1" si="251"/>
        <v>1</v>
      </c>
      <c r="BQ403" t="b">
        <f t="shared" ca="1" si="252"/>
        <v>1</v>
      </c>
      <c r="BR403" s="106" t="b">
        <f t="shared" si="246"/>
        <v>1</v>
      </c>
    </row>
    <row r="404" spans="46:70">
      <c r="AT404" s="97">
        <f t="shared" ca="1" si="265"/>
        <v>-4.4654434882635119</v>
      </c>
      <c r="AU404" s="91">
        <f t="shared" ca="1" si="266"/>
        <v>-2.5781249999999987</v>
      </c>
      <c r="AV404" s="97" t="e">
        <f t="shared" ca="1" si="267"/>
        <v>#N/A</v>
      </c>
      <c r="AW404" s="91" t="e">
        <f t="shared" ca="1" si="268"/>
        <v>#N/A</v>
      </c>
      <c r="AX404" s="97" t="e">
        <f t="shared" ca="1" si="260"/>
        <v>#N/A</v>
      </c>
      <c r="AY404" s="91" t="e">
        <f t="shared" ca="1" si="261"/>
        <v>#N/A</v>
      </c>
      <c r="BD404" s="164">
        <v>360</v>
      </c>
      <c r="BE404" s="165">
        <f t="shared" ca="1" si="248"/>
        <v>0.7962604385806451</v>
      </c>
      <c r="BF404" s="165">
        <f t="shared" ca="1" si="253"/>
        <v>4.8900351690557322</v>
      </c>
      <c r="BG404" s="165">
        <f t="shared" ref="BG404" ca="1" si="269">$E$17/(3*$C$9^2/(3*$C$9+$C$14*COS(RADIANS(BD404))))</f>
        <v>4.0970564929926407</v>
      </c>
      <c r="BH404" s="17" t="b">
        <f t="shared" ca="1" si="245"/>
        <v>0</v>
      </c>
      <c r="BI404" s="165" t="e">
        <f t="shared" ref="BI404" ca="1" si="270">IF(BH404,$C$14*SIN(RADIANS(BD404)),#N/A)</f>
        <v>#N/A</v>
      </c>
      <c r="BJ404" s="133" t="e">
        <f t="shared" ref="BJ404" ca="1" si="271">IF(BH404,$C$14*COS(RADIANS(BD404)),#N/A)</f>
        <v>#N/A</v>
      </c>
      <c r="BK404" t="b">
        <f t="shared" ca="1" si="249"/>
        <v>0</v>
      </c>
      <c r="BL404" s="165" t="e">
        <f t="shared" ref="BL404" ca="1" si="272">IF(BK404,$C$14*SIN(RADIANS(BD404)),#N/A)</f>
        <v>#N/A</v>
      </c>
      <c r="BM404" s="133" t="e">
        <f t="shared" ref="BM404" ca="1" si="273">IF(BK404,$C$14*COS(RADIANS(BD404)),#N/A)</f>
        <v>#N/A</v>
      </c>
      <c r="BN404" s="82" t="b">
        <f t="shared" ca="1" si="250"/>
        <v>0</v>
      </c>
      <c r="BO404" s="18" t="b">
        <f t="shared" ca="1" si="247"/>
        <v>0</v>
      </c>
      <c r="BP404" s="18" t="b">
        <f t="shared" ca="1" si="251"/>
        <v>1</v>
      </c>
      <c r="BQ404" s="18" t="b">
        <f t="shared" ca="1" si="252"/>
        <v>1</v>
      </c>
      <c r="BR404" s="106" t="b">
        <f t="shared" si="246"/>
        <v>1</v>
      </c>
    </row>
    <row r="405" spans="46:70">
      <c r="AT405" s="97">
        <f t="shared" ca="1" si="265"/>
        <v>-4.600759957604831</v>
      </c>
      <c r="AU405" s="91">
        <f t="shared" ca="1" si="266"/>
        <v>-2.6562499999999987</v>
      </c>
      <c r="AV405" s="97" t="e">
        <f t="shared" ca="1" si="267"/>
        <v>#N/A</v>
      </c>
      <c r="AW405" s="91" t="e">
        <f t="shared" ca="1" si="268"/>
        <v>#N/A</v>
      </c>
      <c r="AX405" s="97" t="e">
        <f t="shared" ca="1" si="260"/>
        <v>#N/A</v>
      </c>
      <c r="AY405" s="91" t="e">
        <f t="shared" ca="1" si="261"/>
        <v>#N/A</v>
      </c>
    </row>
    <row r="406" spans="46:70">
      <c r="AT406" s="97">
        <f t="shared" ca="1" si="265"/>
        <v>-4.7360764269461493</v>
      </c>
      <c r="AU406" s="91">
        <f t="shared" ca="1" si="266"/>
        <v>-2.7343749999999987</v>
      </c>
      <c r="AV406" s="97" t="e">
        <f t="shared" ca="1" si="267"/>
        <v>#N/A</v>
      </c>
      <c r="AW406" s="91" t="e">
        <f t="shared" ca="1" si="268"/>
        <v>#N/A</v>
      </c>
      <c r="AX406" s="97" t="e">
        <f t="shared" ca="1" si="260"/>
        <v>#N/A</v>
      </c>
      <c r="AY406" s="91" t="e">
        <f t="shared" ca="1" si="261"/>
        <v>#N/A</v>
      </c>
    </row>
    <row r="407" spans="46:70">
      <c r="AT407" s="97">
        <f t="shared" ca="1" si="265"/>
        <v>-4.8713928962874675</v>
      </c>
      <c r="AU407" s="91">
        <f t="shared" ca="1" si="266"/>
        <v>-2.8124999999999987</v>
      </c>
      <c r="AV407" s="97" t="e">
        <f t="shared" ca="1" si="267"/>
        <v>#N/A</v>
      </c>
      <c r="AW407" s="91" t="e">
        <f t="shared" ca="1" si="268"/>
        <v>#N/A</v>
      </c>
      <c r="AX407" s="97" t="e">
        <f t="shared" ca="1" si="260"/>
        <v>#N/A</v>
      </c>
      <c r="AY407" s="91" t="e">
        <f t="shared" ca="1" si="261"/>
        <v>#N/A</v>
      </c>
    </row>
    <row r="408" spans="46:70">
      <c r="AT408" s="97">
        <f t="shared" ca="1" si="265"/>
        <v>-5.0067093656287867</v>
      </c>
      <c r="AU408" s="91">
        <f t="shared" ca="1" si="266"/>
        <v>-2.8906249999999987</v>
      </c>
      <c r="AV408" s="97" t="e">
        <f t="shared" ca="1" si="267"/>
        <v>#N/A</v>
      </c>
      <c r="AW408" s="91" t="e">
        <f t="shared" ca="1" si="268"/>
        <v>#N/A</v>
      </c>
      <c r="AX408" s="97" t="e">
        <f t="shared" ca="1" si="260"/>
        <v>#N/A</v>
      </c>
      <c r="AY408" s="91" t="e">
        <f t="shared" ca="1" si="261"/>
        <v>#N/A</v>
      </c>
    </row>
    <row r="409" spans="46:70">
      <c r="AT409" s="97">
        <f t="shared" ca="1" si="265"/>
        <v>-5.1420258349701049</v>
      </c>
      <c r="AU409" s="91">
        <f t="shared" ca="1" si="266"/>
        <v>-2.9687499999999987</v>
      </c>
      <c r="AV409" s="97" t="e">
        <f t="shared" ca="1" si="267"/>
        <v>#N/A</v>
      </c>
      <c r="AW409" s="91" t="e">
        <f t="shared" ca="1" si="268"/>
        <v>#N/A</v>
      </c>
      <c r="AX409" s="97" t="e">
        <f t="shared" ca="1" si="260"/>
        <v>#N/A</v>
      </c>
      <c r="AY409" s="91" t="e">
        <f t="shared" ca="1" si="261"/>
        <v>#N/A</v>
      </c>
    </row>
    <row r="410" spans="46:70">
      <c r="AT410" s="97">
        <f t="shared" ca="1" si="265"/>
        <v>-5.2773423043114231</v>
      </c>
      <c r="AU410" s="91">
        <f t="shared" ca="1" si="266"/>
        <v>-3.0468749999999987</v>
      </c>
      <c r="AV410" s="97" t="e">
        <f t="shared" ca="1" si="267"/>
        <v>#N/A</v>
      </c>
      <c r="AW410" s="91" t="e">
        <f t="shared" ca="1" si="268"/>
        <v>#N/A</v>
      </c>
      <c r="AX410" s="97" t="e">
        <f t="shared" ca="1" si="260"/>
        <v>#N/A</v>
      </c>
      <c r="AY410" s="91" t="e">
        <f t="shared" ca="1" si="261"/>
        <v>#N/A</v>
      </c>
    </row>
    <row r="411" spans="46:70">
      <c r="AT411" s="97">
        <f t="shared" ca="1" si="265"/>
        <v>-5.4126587736527423</v>
      </c>
      <c r="AU411" s="91">
        <f t="shared" ca="1" si="266"/>
        <v>-3.1249999999999987</v>
      </c>
      <c r="AV411" s="97" t="e">
        <f t="shared" ca="1" si="267"/>
        <v>#N/A</v>
      </c>
      <c r="AW411" s="91" t="e">
        <f t="shared" ca="1" si="268"/>
        <v>#N/A</v>
      </c>
      <c r="AX411" s="97" t="e">
        <f t="shared" ca="1" si="260"/>
        <v>#N/A</v>
      </c>
      <c r="AY411" s="91" t="e">
        <f t="shared" ca="1" si="261"/>
        <v>#N/A</v>
      </c>
    </row>
    <row r="412" spans="46:70">
      <c r="AT412" s="97">
        <f t="shared" ca="1" si="265"/>
        <v>-5.5479752429940605</v>
      </c>
      <c r="AU412" s="91">
        <f t="shared" ca="1" si="266"/>
        <v>-3.2031249999999987</v>
      </c>
      <c r="AV412" s="97" t="e">
        <f t="shared" ca="1" si="267"/>
        <v>#N/A</v>
      </c>
      <c r="AW412" s="91" t="e">
        <f t="shared" ca="1" si="268"/>
        <v>#N/A</v>
      </c>
      <c r="AX412" s="97" t="e">
        <f t="shared" ca="1" si="260"/>
        <v>#N/A</v>
      </c>
      <c r="AY412" s="91" t="e">
        <f t="shared" ca="1" si="261"/>
        <v>#N/A</v>
      </c>
    </row>
    <row r="413" spans="46:70">
      <c r="AT413" s="97">
        <f t="shared" ca="1" si="265"/>
        <v>-5.6832917123353788</v>
      </c>
      <c r="AU413" s="91">
        <f t="shared" ca="1" si="266"/>
        <v>-3.2812499999999987</v>
      </c>
      <c r="AV413" s="97" t="e">
        <f t="shared" ca="1" si="267"/>
        <v>#N/A</v>
      </c>
      <c r="AW413" s="91" t="e">
        <f t="shared" ca="1" si="268"/>
        <v>#N/A</v>
      </c>
      <c r="AX413" s="97" t="e">
        <f t="shared" ca="1" si="260"/>
        <v>#N/A</v>
      </c>
      <c r="AY413" s="91" t="e">
        <f t="shared" ca="1" si="261"/>
        <v>#N/A</v>
      </c>
    </row>
    <row r="414" spans="46:70">
      <c r="AT414" s="97">
        <f t="shared" ca="1" si="265"/>
        <v>-5.8186081816766979</v>
      </c>
      <c r="AU414" s="91">
        <f t="shared" ca="1" si="266"/>
        <v>-3.3593749999999987</v>
      </c>
      <c r="AV414" s="97" t="e">
        <f t="shared" ca="1" si="267"/>
        <v>#N/A</v>
      </c>
      <c r="AW414" s="91" t="e">
        <f t="shared" ca="1" si="268"/>
        <v>#N/A</v>
      </c>
      <c r="AX414" s="97" t="e">
        <f t="shared" ca="1" si="260"/>
        <v>#N/A</v>
      </c>
      <c r="AY414" s="91" t="e">
        <f t="shared" ca="1" si="261"/>
        <v>#N/A</v>
      </c>
    </row>
    <row r="415" spans="46:70">
      <c r="AT415" s="97">
        <f t="shared" ca="1" si="265"/>
        <v>-5.9539246510180162</v>
      </c>
      <c r="AU415" s="91">
        <f t="shared" ca="1" si="266"/>
        <v>-3.4374999999999987</v>
      </c>
      <c r="AV415" s="97" t="e">
        <f t="shared" ca="1" si="267"/>
        <v>#N/A</v>
      </c>
      <c r="AW415" s="91" t="e">
        <f t="shared" ca="1" si="268"/>
        <v>#N/A</v>
      </c>
      <c r="AX415" s="97" t="e">
        <f t="shared" ca="1" si="260"/>
        <v>#N/A</v>
      </c>
      <c r="AY415" s="91" t="e">
        <f t="shared" ca="1" si="261"/>
        <v>#N/A</v>
      </c>
    </row>
    <row r="416" spans="46:70">
      <c r="AT416" s="97">
        <f t="shared" ca="1" si="265"/>
        <v>-6.0892411203593344</v>
      </c>
      <c r="AU416" s="91">
        <f t="shared" ca="1" si="266"/>
        <v>-3.5156249999999982</v>
      </c>
      <c r="AV416" s="97" t="e">
        <f t="shared" ca="1" si="267"/>
        <v>#N/A</v>
      </c>
      <c r="AW416" s="91" t="e">
        <f t="shared" ca="1" si="268"/>
        <v>#N/A</v>
      </c>
      <c r="AX416" s="97" t="e">
        <f t="shared" ca="1" si="260"/>
        <v>#N/A</v>
      </c>
      <c r="AY416" s="91" t="e">
        <f t="shared" ca="1" si="261"/>
        <v>#N/A</v>
      </c>
    </row>
    <row r="417" spans="46:51">
      <c r="AT417" s="97">
        <f t="shared" ca="1" si="265"/>
        <v>-6.2245575897006535</v>
      </c>
      <c r="AU417" s="91">
        <f t="shared" ca="1" si="266"/>
        <v>-3.5937499999999982</v>
      </c>
      <c r="AV417" s="97" t="e">
        <f t="shared" ca="1" si="267"/>
        <v>#N/A</v>
      </c>
      <c r="AW417" s="91" t="e">
        <f t="shared" ca="1" si="268"/>
        <v>#N/A</v>
      </c>
      <c r="AX417" s="97" t="e">
        <f t="shared" ca="1" si="260"/>
        <v>#N/A</v>
      </c>
      <c r="AY417" s="91" t="e">
        <f t="shared" ca="1" si="261"/>
        <v>#N/A</v>
      </c>
    </row>
    <row r="418" spans="46:51">
      <c r="AT418" s="97">
        <f t="shared" ca="1" si="265"/>
        <v>-6.3598740590419718</v>
      </c>
      <c r="AU418" s="91">
        <f t="shared" ca="1" si="266"/>
        <v>-3.6718749999999982</v>
      </c>
      <c r="AV418" s="97" t="e">
        <f t="shared" ca="1" si="267"/>
        <v>#N/A</v>
      </c>
      <c r="AW418" s="91" t="e">
        <f t="shared" ca="1" si="268"/>
        <v>#N/A</v>
      </c>
      <c r="AX418" s="97" t="e">
        <f t="shared" ca="1" si="260"/>
        <v>#N/A</v>
      </c>
      <c r="AY418" s="91" t="e">
        <f t="shared" ca="1" si="261"/>
        <v>#N/A</v>
      </c>
    </row>
    <row r="419" spans="46:51">
      <c r="AT419" s="97">
        <f t="shared" ca="1" si="265"/>
        <v>-6.49519052838329</v>
      </c>
      <c r="AU419" s="91">
        <f t="shared" ca="1" si="266"/>
        <v>-3.7499999999999982</v>
      </c>
      <c r="AV419" s="97" t="e">
        <f t="shared" ca="1" si="267"/>
        <v>#N/A</v>
      </c>
      <c r="AW419" s="91" t="e">
        <f t="shared" ca="1" si="268"/>
        <v>#N/A</v>
      </c>
      <c r="AX419" s="97" t="e">
        <f t="shared" ca="1" si="260"/>
        <v>#N/A</v>
      </c>
      <c r="AY419" s="91" t="e">
        <f t="shared" ca="1" si="261"/>
        <v>#N/A</v>
      </c>
    </row>
    <row r="420" spans="46:51">
      <c r="AT420" s="97">
        <f t="shared" ca="1" si="265"/>
        <v>-6.6305069977246092</v>
      </c>
      <c r="AU420" s="91">
        <f t="shared" ca="1" si="266"/>
        <v>-3.8281249999999982</v>
      </c>
      <c r="AV420" s="97" t="e">
        <f t="shared" ca="1" si="267"/>
        <v>#N/A</v>
      </c>
      <c r="AW420" s="91" t="e">
        <f t="shared" ca="1" si="268"/>
        <v>#N/A</v>
      </c>
      <c r="AX420" s="97" t="e">
        <f t="shared" ca="1" si="260"/>
        <v>#N/A</v>
      </c>
      <c r="AY420" s="91" t="e">
        <f t="shared" ca="1" si="261"/>
        <v>#N/A</v>
      </c>
    </row>
    <row r="421" spans="46:51">
      <c r="AT421" s="97">
        <f t="shared" ca="1" si="265"/>
        <v>-6.7658234670659274</v>
      </c>
      <c r="AU421" s="91">
        <f t="shared" ca="1" si="266"/>
        <v>-3.9062499999999982</v>
      </c>
      <c r="AV421" s="97" t="e">
        <f t="shared" ca="1" si="267"/>
        <v>#N/A</v>
      </c>
      <c r="AW421" s="91" t="e">
        <f t="shared" ca="1" si="268"/>
        <v>#N/A</v>
      </c>
      <c r="AX421" s="97" t="e">
        <f t="shared" ca="1" si="260"/>
        <v>#N/A</v>
      </c>
      <c r="AY421" s="91" t="e">
        <f t="shared" ca="1" si="261"/>
        <v>#N/A</v>
      </c>
    </row>
    <row r="422" spans="46:51">
      <c r="AT422" s="97">
        <f t="shared" ca="1" si="265"/>
        <v>-6.9011399364072457</v>
      </c>
      <c r="AU422" s="91">
        <f t="shared" ca="1" si="266"/>
        <v>-3.9843749999999982</v>
      </c>
      <c r="AV422" s="97" t="e">
        <f t="shared" ca="1" si="267"/>
        <v>#N/A</v>
      </c>
      <c r="AW422" s="91" t="e">
        <f t="shared" ca="1" si="268"/>
        <v>#N/A</v>
      </c>
      <c r="AX422" s="97" t="e">
        <f t="shared" ca="1" si="260"/>
        <v>#N/A</v>
      </c>
      <c r="AY422" s="91" t="e">
        <f t="shared" ca="1" si="261"/>
        <v>#N/A</v>
      </c>
    </row>
    <row r="423" spans="46:51">
      <c r="AT423" s="97">
        <f t="shared" ca="1" si="265"/>
        <v>-7.0364564057485648</v>
      </c>
      <c r="AU423" s="91">
        <f t="shared" ca="1" si="266"/>
        <v>-4.0624999999999982</v>
      </c>
      <c r="AV423" s="97" t="e">
        <f t="shared" ca="1" si="267"/>
        <v>#N/A</v>
      </c>
      <c r="AW423" s="91" t="e">
        <f t="shared" ca="1" si="268"/>
        <v>#N/A</v>
      </c>
      <c r="AX423" s="97" t="e">
        <f t="shared" ca="1" si="260"/>
        <v>#N/A</v>
      </c>
      <c r="AY423" s="91" t="e">
        <f t="shared" ca="1" si="261"/>
        <v>#N/A</v>
      </c>
    </row>
    <row r="424" spans="46:51">
      <c r="AT424" s="97">
        <f t="shared" ca="1" si="265"/>
        <v>-7.171772875089883</v>
      </c>
      <c r="AU424" s="91">
        <f t="shared" ca="1" si="266"/>
        <v>-4.1406249999999982</v>
      </c>
      <c r="AV424" s="97" t="e">
        <f t="shared" ca="1" si="267"/>
        <v>#N/A</v>
      </c>
      <c r="AW424" s="91" t="e">
        <f t="shared" ca="1" si="268"/>
        <v>#N/A</v>
      </c>
      <c r="AX424" s="97" t="e">
        <f t="shared" ca="1" si="260"/>
        <v>#N/A</v>
      </c>
      <c r="AY424" s="91" t="e">
        <f t="shared" ca="1" si="261"/>
        <v>#N/A</v>
      </c>
    </row>
    <row r="425" spans="46:51">
      <c r="AT425" s="97">
        <f t="shared" ca="1" si="265"/>
        <v>-7.3070893444312013</v>
      </c>
      <c r="AU425" s="91">
        <f t="shared" ca="1" si="266"/>
        <v>-4.2187499999999982</v>
      </c>
      <c r="AV425" s="97" t="e">
        <f t="shared" ca="1" si="267"/>
        <v>#N/A</v>
      </c>
      <c r="AW425" s="91" t="e">
        <f t="shared" ca="1" si="268"/>
        <v>#N/A</v>
      </c>
      <c r="AX425" s="97" t="e">
        <f t="shared" ca="1" si="260"/>
        <v>#N/A</v>
      </c>
      <c r="AY425" s="91" t="e">
        <f t="shared" ca="1" si="261"/>
        <v>#N/A</v>
      </c>
    </row>
    <row r="426" spans="46:51">
      <c r="AT426" s="97">
        <f t="shared" ca="1" si="265"/>
        <v>-7.4424058137725204</v>
      </c>
      <c r="AU426" s="91">
        <f t="shared" ca="1" si="266"/>
        <v>-4.2968749999999982</v>
      </c>
      <c r="AV426" s="97" t="e">
        <f t="shared" ca="1" si="267"/>
        <v>#N/A</v>
      </c>
      <c r="AW426" s="91" t="e">
        <f t="shared" ca="1" si="268"/>
        <v>#N/A</v>
      </c>
      <c r="AX426" s="97" t="e">
        <f t="shared" ca="1" si="260"/>
        <v>#N/A</v>
      </c>
      <c r="AY426" s="91" t="e">
        <f t="shared" ca="1" si="261"/>
        <v>#N/A</v>
      </c>
    </row>
    <row r="427" spans="46:51">
      <c r="AT427" s="97">
        <f t="shared" ca="1" si="265"/>
        <v>-7.5777222831138387</v>
      </c>
      <c r="AU427" s="91">
        <f t="shared" ca="1" si="266"/>
        <v>-4.3749999999999982</v>
      </c>
      <c r="AV427" s="97" t="e">
        <f t="shared" ca="1" si="267"/>
        <v>#N/A</v>
      </c>
      <c r="AW427" s="91" t="e">
        <f t="shared" ca="1" si="268"/>
        <v>#N/A</v>
      </c>
      <c r="AX427" s="97" t="e">
        <f t="shared" ca="1" si="260"/>
        <v>#N/A</v>
      </c>
      <c r="AY427" s="91" t="e">
        <f t="shared" ca="1" si="261"/>
        <v>#N/A</v>
      </c>
    </row>
    <row r="428" spans="46:51">
      <c r="AT428" s="97">
        <f t="shared" ca="1" si="265"/>
        <v>-7.7130387524551569</v>
      </c>
      <c r="AU428" s="91">
        <f t="shared" ca="1" si="266"/>
        <v>-4.4531249999999982</v>
      </c>
      <c r="AV428" s="97" t="e">
        <f t="shared" ca="1" si="267"/>
        <v>#N/A</v>
      </c>
      <c r="AW428" s="91" t="e">
        <f t="shared" ca="1" si="268"/>
        <v>#N/A</v>
      </c>
      <c r="AX428" s="97" t="e">
        <f t="shared" ca="1" si="260"/>
        <v>#N/A</v>
      </c>
      <c r="AY428" s="91" t="e">
        <f t="shared" ca="1" si="261"/>
        <v>#N/A</v>
      </c>
    </row>
    <row r="429" spans="46:51">
      <c r="AT429" s="97">
        <f t="shared" ca="1" si="265"/>
        <v>-7.848355221796476</v>
      </c>
      <c r="AU429" s="91">
        <f t="shared" ca="1" si="266"/>
        <v>-4.5312499999999982</v>
      </c>
      <c r="AV429" s="97" t="e">
        <f t="shared" ca="1" si="267"/>
        <v>#N/A</v>
      </c>
      <c r="AW429" s="91" t="e">
        <f t="shared" ca="1" si="268"/>
        <v>#N/A</v>
      </c>
      <c r="AX429" s="97" t="e">
        <f t="shared" ca="1" si="260"/>
        <v>#N/A</v>
      </c>
      <c r="AY429" s="91" t="e">
        <f t="shared" ca="1" si="261"/>
        <v>#N/A</v>
      </c>
    </row>
    <row r="430" spans="46:51">
      <c r="AT430" s="97">
        <f t="shared" ca="1" si="265"/>
        <v>-7.9836716911377943</v>
      </c>
      <c r="AU430" s="91">
        <f t="shared" ca="1" si="266"/>
        <v>-4.6093749999999982</v>
      </c>
      <c r="AV430" s="97" t="e">
        <f t="shared" ca="1" si="267"/>
        <v>#N/A</v>
      </c>
      <c r="AW430" s="91" t="e">
        <f t="shared" ca="1" si="268"/>
        <v>#N/A</v>
      </c>
      <c r="AX430" s="97" t="e">
        <f t="shared" ca="1" si="260"/>
        <v>#N/A</v>
      </c>
      <c r="AY430" s="91" t="e">
        <f t="shared" ca="1" si="261"/>
        <v>#N/A</v>
      </c>
    </row>
    <row r="431" spans="46:51">
      <c r="AT431" s="97">
        <f t="shared" ca="1" si="265"/>
        <v>-8.1189881604791125</v>
      </c>
      <c r="AU431" s="91">
        <f t="shared" ca="1" si="266"/>
        <v>-4.6874999999999982</v>
      </c>
      <c r="AV431" s="97" t="e">
        <f t="shared" ca="1" si="267"/>
        <v>#N/A</v>
      </c>
      <c r="AW431" s="91" t="e">
        <f t="shared" ca="1" si="268"/>
        <v>#N/A</v>
      </c>
      <c r="AX431" s="97" t="e">
        <f t="shared" ca="1" si="260"/>
        <v>#N/A</v>
      </c>
      <c r="AY431" s="91" t="e">
        <f t="shared" ca="1" si="261"/>
        <v>#N/A</v>
      </c>
    </row>
    <row r="432" spans="46:51">
      <c r="AT432" s="97">
        <f t="shared" ca="1" si="265"/>
        <v>-8.2543046298204317</v>
      </c>
      <c r="AU432" s="91">
        <f t="shared" ca="1" si="266"/>
        <v>-4.7656249999999982</v>
      </c>
      <c r="AV432" s="97" t="e">
        <f t="shared" ca="1" si="267"/>
        <v>#N/A</v>
      </c>
      <c r="AW432" s="91" t="e">
        <f t="shared" ca="1" si="268"/>
        <v>#N/A</v>
      </c>
      <c r="AX432" s="97" t="e">
        <f t="shared" ca="1" si="260"/>
        <v>#N/A</v>
      </c>
      <c r="AY432" s="91" t="e">
        <f t="shared" ca="1" si="261"/>
        <v>#N/A</v>
      </c>
    </row>
    <row r="433" spans="46:51">
      <c r="AT433" s="97">
        <f t="shared" ca="1" si="265"/>
        <v>-8.3896210991617508</v>
      </c>
      <c r="AU433" s="91">
        <f t="shared" ca="1" si="266"/>
        <v>-4.8437499999999982</v>
      </c>
      <c r="AV433" s="97" t="e">
        <f t="shared" ca="1" si="267"/>
        <v>#N/A</v>
      </c>
      <c r="AW433" s="91" t="e">
        <f t="shared" ca="1" si="268"/>
        <v>#N/A</v>
      </c>
      <c r="AX433" s="97" t="e">
        <f t="shared" ca="1" si="260"/>
        <v>#N/A</v>
      </c>
      <c r="AY433" s="91" t="e">
        <f t="shared" ca="1" si="261"/>
        <v>#N/A</v>
      </c>
    </row>
    <row r="434" spans="46:51">
      <c r="AT434" s="97">
        <f t="shared" ca="1" si="265"/>
        <v>-8.5249375685030682</v>
      </c>
      <c r="AU434" s="91">
        <f t="shared" ca="1" si="266"/>
        <v>-4.9218749999999982</v>
      </c>
      <c r="AV434" s="97" t="e">
        <f t="shared" ca="1" si="267"/>
        <v>#N/A</v>
      </c>
      <c r="AW434" s="91" t="e">
        <f t="shared" ca="1" si="268"/>
        <v>#N/A</v>
      </c>
      <c r="AX434" s="97" t="e">
        <f t="shared" ca="1" si="260"/>
        <v>#N/A</v>
      </c>
      <c r="AY434" s="91" t="e">
        <f t="shared" ca="1" si="261"/>
        <v>#N/A</v>
      </c>
    </row>
    <row r="435" spans="46:51">
      <c r="AT435" s="97">
        <f t="shared" ref="AT435:AT466" ca="1" si="274">-AT107</f>
        <v>-8.6602540378443873</v>
      </c>
      <c r="AU435" s="91">
        <f t="shared" ref="AU435:AU466" ca="1" si="275">AU107</f>
        <v>-4.9999999999999982</v>
      </c>
      <c r="AV435" s="97" t="e">
        <f t="shared" ref="AV435:AV466" ca="1" si="276">-AV107</f>
        <v>#N/A</v>
      </c>
      <c r="AW435" s="91" t="e">
        <f t="shared" ref="AW435:AW466" ca="1" si="277">AW107</f>
        <v>#N/A</v>
      </c>
      <c r="AX435" s="97" t="e">
        <f t="shared" ca="1" si="260"/>
        <v>#N/A</v>
      </c>
      <c r="AY435" s="91" t="e">
        <f t="shared" ca="1" si="261"/>
        <v>#N/A</v>
      </c>
    </row>
    <row r="436" spans="46:51">
      <c r="AT436" s="97">
        <f t="shared" ca="1" si="274"/>
        <v>-8.7955705071857064</v>
      </c>
      <c r="AU436" s="91">
        <f t="shared" ca="1" si="275"/>
        <v>-5.0781249999999973</v>
      </c>
      <c r="AV436" s="97" t="e">
        <f t="shared" ca="1" si="276"/>
        <v>#N/A</v>
      </c>
      <c r="AW436" s="91" t="e">
        <f t="shared" ca="1" si="277"/>
        <v>#N/A</v>
      </c>
      <c r="AX436" s="97" t="e">
        <f t="shared" ref="AX436:AX499" ca="1" si="278">-AX108</f>
        <v>#N/A</v>
      </c>
      <c r="AY436" s="91" t="e">
        <f t="shared" ref="AY436:AY499" ca="1" si="279">AY108</f>
        <v>#N/A</v>
      </c>
    </row>
    <row r="437" spans="46:51">
      <c r="AT437" s="97">
        <f t="shared" ca="1" si="274"/>
        <v>-8.9308869765270238</v>
      </c>
      <c r="AU437" s="91">
        <f t="shared" ca="1" si="275"/>
        <v>-5.1562499999999973</v>
      </c>
      <c r="AV437" s="97" t="e">
        <f t="shared" ca="1" si="276"/>
        <v>#N/A</v>
      </c>
      <c r="AW437" s="91" t="e">
        <f t="shared" ca="1" si="277"/>
        <v>#N/A</v>
      </c>
      <c r="AX437" s="97" t="e">
        <f t="shared" ca="1" si="278"/>
        <v>#N/A</v>
      </c>
      <c r="AY437" s="91" t="e">
        <f t="shared" ca="1" si="279"/>
        <v>#N/A</v>
      </c>
    </row>
    <row r="438" spans="46:51">
      <c r="AT438" s="97">
        <f t="shared" ca="1" si="274"/>
        <v>-9.0662034458683429</v>
      </c>
      <c r="AU438" s="91">
        <f t="shared" ca="1" si="275"/>
        <v>-5.2343749999999973</v>
      </c>
      <c r="AV438" s="97" t="e">
        <f t="shared" ca="1" si="276"/>
        <v>#N/A</v>
      </c>
      <c r="AW438" s="91" t="e">
        <f t="shared" ca="1" si="277"/>
        <v>#N/A</v>
      </c>
      <c r="AX438" s="97" t="e">
        <f t="shared" ca="1" si="278"/>
        <v>#N/A</v>
      </c>
      <c r="AY438" s="91" t="e">
        <f t="shared" ca="1" si="279"/>
        <v>#N/A</v>
      </c>
    </row>
    <row r="439" spans="46:51">
      <c r="AT439" s="97">
        <f t="shared" ca="1" si="274"/>
        <v>-9.2015199152096621</v>
      </c>
      <c r="AU439" s="91">
        <f t="shared" ca="1" si="275"/>
        <v>-5.3124999999999973</v>
      </c>
      <c r="AV439" s="97" t="e">
        <f t="shared" ca="1" si="276"/>
        <v>#N/A</v>
      </c>
      <c r="AW439" s="91" t="e">
        <f t="shared" ca="1" si="277"/>
        <v>#N/A</v>
      </c>
      <c r="AX439" s="97" t="e">
        <f t="shared" ca="1" si="278"/>
        <v>#N/A</v>
      </c>
      <c r="AY439" s="91" t="e">
        <f t="shared" ca="1" si="279"/>
        <v>#N/A</v>
      </c>
    </row>
    <row r="440" spans="46:51">
      <c r="AT440" s="97">
        <f t="shared" ca="1" si="274"/>
        <v>-9.3368363845509794</v>
      </c>
      <c r="AU440" s="91">
        <f t="shared" ca="1" si="275"/>
        <v>-5.3906249999999973</v>
      </c>
      <c r="AV440" s="97" t="e">
        <f t="shared" ca="1" si="276"/>
        <v>#N/A</v>
      </c>
      <c r="AW440" s="91" t="e">
        <f t="shared" ca="1" si="277"/>
        <v>#N/A</v>
      </c>
      <c r="AX440" s="97" t="e">
        <f t="shared" ca="1" si="278"/>
        <v>#N/A</v>
      </c>
      <c r="AY440" s="91" t="e">
        <f t="shared" ca="1" si="279"/>
        <v>#N/A</v>
      </c>
    </row>
    <row r="441" spans="46:51">
      <c r="AT441" s="97">
        <f t="shared" ca="1" si="274"/>
        <v>-9.4721528538922986</v>
      </c>
      <c r="AU441" s="91">
        <f t="shared" ca="1" si="275"/>
        <v>-5.4687499999999973</v>
      </c>
      <c r="AV441" s="97" t="e">
        <f t="shared" ca="1" si="276"/>
        <v>#N/A</v>
      </c>
      <c r="AW441" s="91" t="e">
        <f t="shared" ca="1" si="277"/>
        <v>#N/A</v>
      </c>
      <c r="AX441" s="97" t="e">
        <f t="shared" ca="1" si="278"/>
        <v>#N/A</v>
      </c>
      <c r="AY441" s="91" t="e">
        <f t="shared" ca="1" si="279"/>
        <v>#N/A</v>
      </c>
    </row>
    <row r="442" spans="46:51">
      <c r="AT442" s="97">
        <f t="shared" ca="1" si="274"/>
        <v>-9.6074693232336177</v>
      </c>
      <c r="AU442" s="91">
        <f t="shared" ca="1" si="275"/>
        <v>-5.5468749999999973</v>
      </c>
      <c r="AV442" s="97" t="e">
        <f t="shared" ca="1" si="276"/>
        <v>#N/A</v>
      </c>
      <c r="AW442" s="91" t="e">
        <f t="shared" ca="1" si="277"/>
        <v>#N/A</v>
      </c>
      <c r="AX442" s="97" t="e">
        <f t="shared" ca="1" si="278"/>
        <v>#N/A</v>
      </c>
      <c r="AY442" s="91" t="e">
        <f t="shared" ca="1" si="279"/>
        <v>#N/A</v>
      </c>
    </row>
    <row r="443" spans="46:51">
      <c r="AT443" s="97">
        <f t="shared" ca="1" si="274"/>
        <v>-9.742785792574935</v>
      </c>
      <c r="AU443" s="91">
        <f t="shared" ca="1" si="275"/>
        <v>-5.6249999999999973</v>
      </c>
      <c r="AV443" s="97" t="e">
        <f t="shared" ca="1" si="276"/>
        <v>#N/A</v>
      </c>
      <c r="AW443" s="91" t="e">
        <f t="shared" ca="1" si="277"/>
        <v>#N/A</v>
      </c>
      <c r="AX443" s="97" t="e">
        <f t="shared" ca="1" si="278"/>
        <v>#N/A</v>
      </c>
      <c r="AY443" s="91" t="e">
        <f t="shared" ca="1" si="279"/>
        <v>#N/A</v>
      </c>
    </row>
    <row r="444" spans="46:51">
      <c r="AT444" s="97">
        <f t="shared" ca="1" si="274"/>
        <v>-9.8781022619162542</v>
      </c>
      <c r="AU444" s="91">
        <f t="shared" ca="1" si="275"/>
        <v>-5.7031249999999973</v>
      </c>
      <c r="AV444" s="97" t="e">
        <f t="shared" ca="1" si="276"/>
        <v>#N/A</v>
      </c>
      <c r="AW444" s="91" t="e">
        <f t="shared" ca="1" si="277"/>
        <v>#N/A</v>
      </c>
      <c r="AX444" s="97" t="e">
        <f t="shared" ca="1" si="278"/>
        <v>#N/A</v>
      </c>
      <c r="AY444" s="91" t="e">
        <f t="shared" ca="1" si="279"/>
        <v>#N/A</v>
      </c>
    </row>
    <row r="445" spans="46:51">
      <c r="AT445" s="97">
        <f t="shared" ca="1" si="274"/>
        <v>-10.013418731257573</v>
      </c>
      <c r="AU445" s="91">
        <f t="shared" ca="1" si="275"/>
        <v>-5.7812499999999973</v>
      </c>
      <c r="AV445" s="97" t="e">
        <f t="shared" ca="1" si="276"/>
        <v>#N/A</v>
      </c>
      <c r="AW445" s="91" t="e">
        <f t="shared" ca="1" si="277"/>
        <v>#N/A</v>
      </c>
      <c r="AX445" s="97" t="e">
        <f t="shared" ca="1" si="278"/>
        <v>#N/A</v>
      </c>
      <c r="AY445" s="91" t="e">
        <f t="shared" ca="1" si="279"/>
        <v>#N/A</v>
      </c>
    </row>
    <row r="446" spans="46:51">
      <c r="AT446" s="97">
        <f t="shared" ca="1" si="274"/>
        <v>-10.148735200598891</v>
      </c>
      <c r="AU446" s="91">
        <f t="shared" ca="1" si="275"/>
        <v>-5.8593749999999973</v>
      </c>
      <c r="AV446" s="97" t="e">
        <f t="shared" ca="1" si="276"/>
        <v>#N/A</v>
      </c>
      <c r="AW446" s="91" t="e">
        <f t="shared" ca="1" si="277"/>
        <v>#N/A</v>
      </c>
      <c r="AX446" s="97" t="e">
        <f t="shared" ca="1" si="278"/>
        <v>#N/A</v>
      </c>
      <c r="AY446" s="91" t="e">
        <f t="shared" ca="1" si="279"/>
        <v>#N/A</v>
      </c>
    </row>
    <row r="447" spans="46:51">
      <c r="AT447" s="97">
        <f t="shared" ca="1" si="274"/>
        <v>-10.28405166994021</v>
      </c>
      <c r="AU447" s="91">
        <f t="shared" ca="1" si="275"/>
        <v>-5.9374999999999973</v>
      </c>
      <c r="AV447" s="97" t="e">
        <f t="shared" ca="1" si="276"/>
        <v>#N/A</v>
      </c>
      <c r="AW447" s="91" t="e">
        <f t="shared" ca="1" si="277"/>
        <v>#N/A</v>
      </c>
      <c r="AX447" s="97" t="e">
        <f t="shared" ca="1" si="278"/>
        <v>#N/A</v>
      </c>
      <c r="AY447" s="91" t="e">
        <f t="shared" ca="1" si="279"/>
        <v>#N/A</v>
      </c>
    </row>
    <row r="448" spans="46:51">
      <c r="AT448" s="97">
        <f t="shared" ca="1" si="274"/>
        <v>-10.419368139281529</v>
      </c>
      <c r="AU448" s="91">
        <f t="shared" ca="1" si="275"/>
        <v>-6.0156249999999973</v>
      </c>
      <c r="AV448" s="97" t="e">
        <f t="shared" ca="1" si="276"/>
        <v>#N/A</v>
      </c>
      <c r="AW448" s="91" t="e">
        <f t="shared" ca="1" si="277"/>
        <v>#N/A</v>
      </c>
      <c r="AX448" s="97" t="e">
        <f t="shared" ca="1" si="278"/>
        <v>#N/A</v>
      </c>
      <c r="AY448" s="91" t="e">
        <f t="shared" ca="1" si="279"/>
        <v>#N/A</v>
      </c>
    </row>
    <row r="449" spans="46:51">
      <c r="AT449" s="97">
        <f t="shared" ca="1" si="274"/>
        <v>-10.554684608622846</v>
      </c>
      <c r="AU449" s="91">
        <f t="shared" ca="1" si="275"/>
        <v>-6.0937499999999973</v>
      </c>
      <c r="AV449" s="97" t="e">
        <f t="shared" ca="1" si="276"/>
        <v>#N/A</v>
      </c>
      <c r="AW449" s="91" t="e">
        <f t="shared" ca="1" si="277"/>
        <v>#N/A</v>
      </c>
      <c r="AX449" s="97" t="e">
        <f t="shared" ca="1" si="278"/>
        <v>#N/A</v>
      </c>
      <c r="AY449" s="91" t="e">
        <f t="shared" ca="1" si="279"/>
        <v>#N/A</v>
      </c>
    </row>
    <row r="450" spans="46:51">
      <c r="AT450" s="97">
        <f t="shared" ca="1" si="274"/>
        <v>-10.690001077964165</v>
      </c>
      <c r="AU450" s="91">
        <f t="shared" ca="1" si="275"/>
        <v>-6.1718749999999973</v>
      </c>
      <c r="AV450" s="97" t="e">
        <f t="shared" ca="1" si="276"/>
        <v>#N/A</v>
      </c>
      <c r="AW450" s="91" t="e">
        <f t="shared" ca="1" si="277"/>
        <v>#N/A</v>
      </c>
      <c r="AX450" s="97" t="e">
        <f t="shared" ca="1" si="278"/>
        <v>#N/A</v>
      </c>
      <c r="AY450" s="91" t="e">
        <f t="shared" ca="1" si="279"/>
        <v>#N/A</v>
      </c>
    </row>
    <row r="451" spans="46:51">
      <c r="AT451" s="97">
        <f t="shared" ca="1" si="274"/>
        <v>-10.825317547305485</v>
      </c>
      <c r="AU451" s="91">
        <f t="shared" ca="1" si="275"/>
        <v>-6.2499999999999973</v>
      </c>
      <c r="AV451" s="97" t="e">
        <f t="shared" ca="1" si="276"/>
        <v>#N/A</v>
      </c>
      <c r="AW451" s="91" t="e">
        <f t="shared" ca="1" si="277"/>
        <v>#N/A</v>
      </c>
      <c r="AX451" s="97" t="e">
        <f t="shared" ca="1" si="278"/>
        <v>#N/A</v>
      </c>
      <c r="AY451" s="91" t="e">
        <f t="shared" ca="1" si="279"/>
        <v>#N/A</v>
      </c>
    </row>
    <row r="452" spans="46:51">
      <c r="AT452" s="97">
        <f t="shared" ca="1" si="274"/>
        <v>-10.960634016646802</v>
      </c>
      <c r="AU452" s="91">
        <f t="shared" ca="1" si="275"/>
        <v>-6.3281249999999973</v>
      </c>
      <c r="AV452" s="97" t="e">
        <f t="shared" ca="1" si="276"/>
        <v>#N/A</v>
      </c>
      <c r="AW452" s="91" t="e">
        <f t="shared" ca="1" si="277"/>
        <v>#N/A</v>
      </c>
      <c r="AX452" s="97" t="e">
        <f t="shared" ca="1" si="278"/>
        <v>#N/A</v>
      </c>
      <c r="AY452" s="91" t="e">
        <f t="shared" ca="1" si="279"/>
        <v>#N/A</v>
      </c>
    </row>
    <row r="453" spans="46:51">
      <c r="AT453" s="97">
        <f t="shared" ca="1" si="274"/>
        <v>-11.095950485988121</v>
      </c>
      <c r="AU453" s="91">
        <f t="shared" ca="1" si="275"/>
        <v>-6.4062499999999973</v>
      </c>
      <c r="AV453" s="97" t="e">
        <f t="shared" ca="1" si="276"/>
        <v>#N/A</v>
      </c>
      <c r="AW453" s="91" t="e">
        <f t="shared" ca="1" si="277"/>
        <v>#N/A</v>
      </c>
      <c r="AX453" s="97" t="e">
        <f t="shared" ca="1" si="278"/>
        <v>#N/A</v>
      </c>
      <c r="AY453" s="91" t="e">
        <f t="shared" ca="1" si="279"/>
        <v>#N/A</v>
      </c>
    </row>
    <row r="454" spans="46:51">
      <c r="AT454" s="97">
        <f t="shared" ca="1" si="274"/>
        <v>-11.23126695532944</v>
      </c>
      <c r="AU454" s="91">
        <f t="shared" ca="1" si="275"/>
        <v>-6.4843749999999973</v>
      </c>
      <c r="AV454" s="97" t="e">
        <f t="shared" ca="1" si="276"/>
        <v>#N/A</v>
      </c>
      <c r="AW454" s="91" t="e">
        <f t="shared" ca="1" si="277"/>
        <v>#N/A</v>
      </c>
      <c r="AX454" s="97" t="e">
        <f t="shared" ca="1" si="278"/>
        <v>#N/A</v>
      </c>
      <c r="AY454" s="91" t="e">
        <f t="shared" ca="1" si="279"/>
        <v>#N/A</v>
      </c>
    </row>
    <row r="455" spans="46:51">
      <c r="AT455" s="97">
        <f t="shared" ca="1" si="274"/>
        <v>-11.366583424670758</v>
      </c>
      <c r="AU455" s="91">
        <f t="shared" ca="1" si="275"/>
        <v>-6.5624999999999973</v>
      </c>
      <c r="AV455" s="97" t="e">
        <f t="shared" ca="1" si="276"/>
        <v>#N/A</v>
      </c>
      <c r="AW455" s="91" t="e">
        <f t="shared" ca="1" si="277"/>
        <v>#N/A</v>
      </c>
      <c r="AX455" s="97" t="e">
        <f t="shared" ca="1" si="278"/>
        <v>#N/A</v>
      </c>
      <c r="AY455" s="91" t="e">
        <f t="shared" ca="1" si="279"/>
        <v>#N/A</v>
      </c>
    </row>
    <row r="456" spans="46:51">
      <c r="AT456" s="97">
        <f t="shared" ca="1" si="274"/>
        <v>-11.501899894012077</v>
      </c>
      <c r="AU456" s="91">
        <f t="shared" ca="1" si="275"/>
        <v>-6.6406249999999973</v>
      </c>
      <c r="AV456" s="97" t="e">
        <f t="shared" ca="1" si="276"/>
        <v>#N/A</v>
      </c>
      <c r="AW456" s="91" t="e">
        <f t="shared" ca="1" si="277"/>
        <v>#N/A</v>
      </c>
      <c r="AX456" s="97" t="e">
        <f t="shared" ca="1" si="278"/>
        <v>#N/A</v>
      </c>
      <c r="AY456" s="91" t="e">
        <f t="shared" ca="1" si="279"/>
        <v>#N/A</v>
      </c>
    </row>
    <row r="457" spans="46:51">
      <c r="AT457" s="97">
        <f t="shared" ca="1" si="274"/>
        <v>-11.637216363353396</v>
      </c>
      <c r="AU457" s="91">
        <f t="shared" ca="1" si="275"/>
        <v>-6.7187499999999973</v>
      </c>
      <c r="AV457" s="97" t="e">
        <f t="shared" ca="1" si="276"/>
        <v>#N/A</v>
      </c>
      <c r="AW457" s="91" t="e">
        <f t="shared" ca="1" si="277"/>
        <v>#N/A</v>
      </c>
      <c r="AX457" s="97" t="e">
        <f t="shared" ca="1" si="278"/>
        <v>#N/A</v>
      </c>
      <c r="AY457" s="91" t="e">
        <f t="shared" ca="1" si="279"/>
        <v>#N/A</v>
      </c>
    </row>
    <row r="458" spans="46:51">
      <c r="AT458" s="97">
        <f t="shared" ca="1" si="274"/>
        <v>-11.772532832694713</v>
      </c>
      <c r="AU458" s="91">
        <f t="shared" ca="1" si="275"/>
        <v>-6.7968749999999973</v>
      </c>
      <c r="AV458" s="97" t="e">
        <f t="shared" ca="1" si="276"/>
        <v>#N/A</v>
      </c>
      <c r="AW458" s="91" t="e">
        <f t="shared" ca="1" si="277"/>
        <v>#N/A</v>
      </c>
      <c r="AX458" s="97" t="e">
        <f t="shared" ca="1" si="278"/>
        <v>#N/A</v>
      </c>
      <c r="AY458" s="91" t="e">
        <f t="shared" ca="1" si="279"/>
        <v>#N/A</v>
      </c>
    </row>
    <row r="459" spans="46:51">
      <c r="AT459" s="97">
        <f t="shared" ca="1" si="274"/>
        <v>-11.907849302036032</v>
      </c>
      <c r="AU459" s="91">
        <f t="shared" ca="1" si="275"/>
        <v>-6.8749999999999973</v>
      </c>
      <c r="AV459" s="97" t="e">
        <f t="shared" ca="1" si="276"/>
        <v>#N/A</v>
      </c>
      <c r="AW459" s="91" t="e">
        <f t="shared" ca="1" si="277"/>
        <v>#N/A</v>
      </c>
      <c r="AX459" s="97" t="e">
        <f t="shared" ca="1" si="278"/>
        <v>#N/A</v>
      </c>
      <c r="AY459" s="91" t="e">
        <f t="shared" ca="1" si="279"/>
        <v>#N/A</v>
      </c>
    </row>
    <row r="460" spans="46:51">
      <c r="AT460" s="97">
        <f t="shared" ca="1" si="274"/>
        <v>-12.043165771377351</v>
      </c>
      <c r="AU460" s="91">
        <f t="shared" ca="1" si="275"/>
        <v>-6.9531249999999973</v>
      </c>
      <c r="AV460" s="97" t="e">
        <f t="shared" ca="1" si="276"/>
        <v>#N/A</v>
      </c>
      <c r="AW460" s="91" t="e">
        <f t="shared" ca="1" si="277"/>
        <v>#N/A</v>
      </c>
      <c r="AX460" s="97" t="e">
        <f t="shared" ca="1" si="278"/>
        <v>#N/A</v>
      </c>
      <c r="AY460" s="91" t="e">
        <f t="shared" ca="1" si="279"/>
        <v>#N/A</v>
      </c>
    </row>
    <row r="461" spans="46:51">
      <c r="AT461" s="97">
        <f t="shared" ca="1" si="274"/>
        <v>-12.178482240718669</v>
      </c>
      <c r="AU461" s="91">
        <f t="shared" ca="1" si="275"/>
        <v>-7.0312499999999964</v>
      </c>
      <c r="AV461" s="97" t="e">
        <f t="shared" ca="1" si="276"/>
        <v>#N/A</v>
      </c>
      <c r="AW461" s="91" t="e">
        <f t="shared" ca="1" si="277"/>
        <v>#N/A</v>
      </c>
      <c r="AX461" s="97" t="e">
        <f t="shared" ca="1" si="278"/>
        <v>#N/A</v>
      </c>
      <c r="AY461" s="91" t="e">
        <f t="shared" ca="1" si="279"/>
        <v>#N/A</v>
      </c>
    </row>
    <row r="462" spans="46:51">
      <c r="AT462" s="97">
        <f t="shared" ca="1" si="274"/>
        <v>-12.313798710059988</v>
      </c>
      <c r="AU462" s="91">
        <f t="shared" ca="1" si="275"/>
        <v>-7.1093749999999964</v>
      </c>
      <c r="AV462" s="97" t="e">
        <f t="shared" ca="1" si="276"/>
        <v>#N/A</v>
      </c>
      <c r="AW462" s="91" t="e">
        <f t="shared" ca="1" si="277"/>
        <v>#N/A</v>
      </c>
      <c r="AX462" s="97" t="e">
        <f t="shared" ca="1" si="278"/>
        <v>#N/A</v>
      </c>
      <c r="AY462" s="91" t="e">
        <f t="shared" ca="1" si="279"/>
        <v>#N/A</v>
      </c>
    </row>
    <row r="463" spans="46:51">
      <c r="AT463" s="97">
        <f t="shared" ca="1" si="274"/>
        <v>-12.449115179401307</v>
      </c>
      <c r="AU463" s="91">
        <f t="shared" ca="1" si="275"/>
        <v>-7.1874999999999964</v>
      </c>
      <c r="AV463" s="97" t="e">
        <f t="shared" ca="1" si="276"/>
        <v>#N/A</v>
      </c>
      <c r="AW463" s="91" t="e">
        <f t="shared" ca="1" si="277"/>
        <v>#N/A</v>
      </c>
      <c r="AX463" s="97" t="e">
        <f t="shared" ca="1" si="278"/>
        <v>#N/A</v>
      </c>
      <c r="AY463" s="91" t="e">
        <f t="shared" ca="1" si="279"/>
        <v>#N/A</v>
      </c>
    </row>
    <row r="464" spans="46:51">
      <c r="AT464" s="97">
        <f t="shared" ca="1" si="274"/>
        <v>-12.584431648742624</v>
      </c>
      <c r="AU464" s="91">
        <f t="shared" ca="1" si="275"/>
        <v>-7.2656249999999964</v>
      </c>
      <c r="AV464" s="97" t="e">
        <f t="shared" ca="1" si="276"/>
        <v>#N/A</v>
      </c>
      <c r="AW464" s="91" t="e">
        <f t="shared" ca="1" si="277"/>
        <v>#N/A</v>
      </c>
      <c r="AX464" s="97" t="e">
        <f t="shared" ca="1" si="278"/>
        <v>#N/A</v>
      </c>
      <c r="AY464" s="91" t="e">
        <f t="shared" ca="1" si="279"/>
        <v>#N/A</v>
      </c>
    </row>
    <row r="465" spans="46:51">
      <c r="AT465" s="97">
        <f t="shared" ca="1" si="274"/>
        <v>-12.719748118083944</v>
      </c>
      <c r="AU465" s="91">
        <f t="shared" ca="1" si="275"/>
        <v>-7.3437499999999964</v>
      </c>
      <c r="AV465" s="97" t="e">
        <f t="shared" ca="1" si="276"/>
        <v>#N/A</v>
      </c>
      <c r="AW465" s="91" t="e">
        <f t="shared" ca="1" si="277"/>
        <v>#N/A</v>
      </c>
      <c r="AX465" s="97" t="e">
        <f t="shared" ca="1" si="278"/>
        <v>#N/A</v>
      </c>
      <c r="AY465" s="91" t="e">
        <f t="shared" ca="1" si="279"/>
        <v>#N/A</v>
      </c>
    </row>
    <row r="466" spans="46:51">
      <c r="AT466" s="97">
        <f t="shared" ca="1" si="274"/>
        <v>-12.855064587425263</v>
      </c>
      <c r="AU466" s="91">
        <f t="shared" ca="1" si="275"/>
        <v>-7.4218749999999964</v>
      </c>
      <c r="AV466" s="97" t="e">
        <f t="shared" ca="1" si="276"/>
        <v>#N/A</v>
      </c>
      <c r="AW466" s="91" t="e">
        <f t="shared" ca="1" si="277"/>
        <v>#N/A</v>
      </c>
      <c r="AX466" s="97" t="e">
        <f t="shared" ca="1" si="278"/>
        <v>#N/A</v>
      </c>
      <c r="AY466" s="91" t="e">
        <f t="shared" ca="1" si="279"/>
        <v>#N/A</v>
      </c>
    </row>
    <row r="467" spans="46:51">
      <c r="AT467" s="97">
        <f t="shared" ref="AT467:AT498" ca="1" si="280">-AT139</f>
        <v>-12.99038105676658</v>
      </c>
      <c r="AU467" s="91">
        <f t="shared" ref="AU467:AU498" ca="1" si="281">AU139</f>
        <v>-7.4999999999999964</v>
      </c>
      <c r="AV467" s="97" t="e">
        <f t="shared" ref="AV467:AV498" ca="1" si="282">-AV139</f>
        <v>#N/A</v>
      </c>
      <c r="AW467" s="91" t="e">
        <f t="shared" ref="AW467:AW498" ca="1" si="283">AW139</f>
        <v>#N/A</v>
      </c>
      <c r="AX467" s="97" t="e">
        <f t="shared" ca="1" si="278"/>
        <v>#N/A</v>
      </c>
      <c r="AY467" s="91" t="e">
        <f t="shared" ca="1" si="279"/>
        <v>#N/A</v>
      </c>
    </row>
    <row r="468" spans="46:51">
      <c r="AT468" s="97">
        <f t="shared" ca="1" si="280"/>
        <v>-13.125697526107899</v>
      </c>
      <c r="AU468" s="91">
        <f t="shared" ca="1" si="281"/>
        <v>-7.5781249999999964</v>
      </c>
      <c r="AV468" s="97" t="e">
        <f t="shared" ca="1" si="282"/>
        <v>#N/A</v>
      </c>
      <c r="AW468" s="91" t="e">
        <f t="shared" ca="1" si="283"/>
        <v>#N/A</v>
      </c>
      <c r="AX468" s="97" t="e">
        <f t="shared" ca="1" si="278"/>
        <v>#N/A</v>
      </c>
      <c r="AY468" s="91" t="e">
        <f t="shared" ca="1" si="279"/>
        <v>#N/A</v>
      </c>
    </row>
    <row r="469" spans="46:51">
      <c r="AT469" s="97">
        <f t="shared" ca="1" si="280"/>
        <v>-13.261013995449218</v>
      </c>
      <c r="AU469" s="91">
        <f t="shared" ca="1" si="281"/>
        <v>-7.6562499999999964</v>
      </c>
      <c r="AV469" s="97" t="e">
        <f t="shared" ca="1" si="282"/>
        <v>#N/A</v>
      </c>
      <c r="AW469" s="91" t="e">
        <f t="shared" ca="1" si="283"/>
        <v>#N/A</v>
      </c>
      <c r="AX469" s="97" t="e">
        <f t="shared" ca="1" si="278"/>
        <v>#N/A</v>
      </c>
      <c r="AY469" s="91" t="e">
        <f t="shared" ca="1" si="279"/>
        <v>#N/A</v>
      </c>
    </row>
    <row r="470" spans="46:51">
      <c r="AT470" s="97">
        <f t="shared" ca="1" si="280"/>
        <v>-13.396330464790536</v>
      </c>
      <c r="AU470" s="91">
        <f t="shared" ca="1" si="281"/>
        <v>-7.7343749999999964</v>
      </c>
      <c r="AV470" s="97" t="e">
        <f t="shared" ca="1" si="282"/>
        <v>#N/A</v>
      </c>
      <c r="AW470" s="91" t="e">
        <f t="shared" ca="1" si="283"/>
        <v>#N/A</v>
      </c>
      <c r="AX470" s="97" t="e">
        <f t="shared" ca="1" si="278"/>
        <v>#N/A</v>
      </c>
      <c r="AY470" s="91" t="e">
        <f t="shared" ca="1" si="279"/>
        <v>#N/A</v>
      </c>
    </row>
    <row r="471" spans="46:51">
      <c r="AT471" s="97">
        <f t="shared" ca="1" si="280"/>
        <v>-13.531646934131855</v>
      </c>
      <c r="AU471" s="91">
        <f t="shared" ca="1" si="281"/>
        <v>-7.8124999999999964</v>
      </c>
      <c r="AV471" s="97" t="e">
        <f t="shared" ca="1" si="282"/>
        <v>#N/A</v>
      </c>
      <c r="AW471" s="91" t="e">
        <f t="shared" ca="1" si="283"/>
        <v>#N/A</v>
      </c>
      <c r="AX471" s="97" t="e">
        <f t="shared" ca="1" si="278"/>
        <v>#N/A</v>
      </c>
      <c r="AY471" s="91" t="e">
        <f t="shared" ca="1" si="279"/>
        <v>#N/A</v>
      </c>
    </row>
    <row r="472" spans="46:51">
      <c r="AT472" s="97">
        <f t="shared" ca="1" si="280"/>
        <v>-13.666963403473174</v>
      </c>
      <c r="AU472" s="91">
        <f t="shared" ca="1" si="281"/>
        <v>-7.8906249999999964</v>
      </c>
      <c r="AV472" s="97" t="e">
        <f t="shared" ca="1" si="282"/>
        <v>#N/A</v>
      </c>
      <c r="AW472" s="91" t="e">
        <f t="shared" ca="1" si="283"/>
        <v>#N/A</v>
      </c>
      <c r="AX472" s="97" t="e">
        <f t="shared" ca="1" si="278"/>
        <v>#N/A</v>
      </c>
      <c r="AY472" s="91" t="e">
        <f t="shared" ca="1" si="279"/>
        <v>#N/A</v>
      </c>
    </row>
    <row r="473" spans="46:51">
      <c r="AT473" s="97">
        <f t="shared" ca="1" si="280"/>
        <v>-13.802279872814491</v>
      </c>
      <c r="AU473" s="91">
        <f t="shared" ca="1" si="281"/>
        <v>-7.9687499999999964</v>
      </c>
      <c r="AV473" s="97" t="e">
        <f t="shared" ca="1" si="282"/>
        <v>#N/A</v>
      </c>
      <c r="AW473" s="91" t="e">
        <f t="shared" ca="1" si="283"/>
        <v>#N/A</v>
      </c>
      <c r="AX473" s="97" t="e">
        <f t="shared" ca="1" si="278"/>
        <v>#N/A</v>
      </c>
      <c r="AY473" s="91" t="e">
        <f t="shared" ca="1" si="279"/>
        <v>#N/A</v>
      </c>
    </row>
    <row r="474" spans="46:51">
      <c r="AT474" s="97">
        <f t="shared" ca="1" si="280"/>
        <v>-13.93759634215581</v>
      </c>
      <c r="AU474" s="91">
        <f t="shared" ca="1" si="281"/>
        <v>-8.0468749999999964</v>
      </c>
      <c r="AV474" s="97" t="e">
        <f t="shared" ca="1" si="282"/>
        <v>#N/A</v>
      </c>
      <c r="AW474" s="91" t="e">
        <f t="shared" ca="1" si="283"/>
        <v>#N/A</v>
      </c>
      <c r="AX474" s="97" t="e">
        <f t="shared" ca="1" si="278"/>
        <v>#N/A</v>
      </c>
      <c r="AY474" s="91" t="e">
        <f t="shared" ca="1" si="279"/>
        <v>#N/A</v>
      </c>
    </row>
    <row r="475" spans="46:51">
      <c r="AT475" s="97">
        <f t="shared" ca="1" si="280"/>
        <v>-14.07291281149713</v>
      </c>
      <c r="AU475" s="91">
        <f t="shared" ca="1" si="281"/>
        <v>-8.1249999999999964</v>
      </c>
      <c r="AV475" s="97" t="e">
        <f t="shared" ca="1" si="282"/>
        <v>#N/A</v>
      </c>
      <c r="AW475" s="91" t="e">
        <f t="shared" ca="1" si="283"/>
        <v>#N/A</v>
      </c>
      <c r="AX475" s="97" t="e">
        <f t="shared" ca="1" si="278"/>
        <v>#N/A</v>
      </c>
      <c r="AY475" s="91" t="e">
        <f t="shared" ca="1" si="279"/>
        <v>#N/A</v>
      </c>
    </row>
    <row r="476" spans="46:51">
      <c r="AT476" s="97">
        <f t="shared" ca="1" si="280"/>
        <v>-14.208229280838447</v>
      </c>
      <c r="AU476" s="91">
        <f t="shared" ca="1" si="281"/>
        <v>-8.2031249999999964</v>
      </c>
      <c r="AV476" s="97" t="e">
        <f t="shared" ca="1" si="282"/>
        <v>#N/A</v>
      </c>
      <c r="AW476" s="91" t="e">
        <f t="shared" ca="1" si="283"/>
        <v>#N/A</v>
      </c>
      <c r="AX476" s="97" t="e">
        <f t="shared" ca="1" si="278"/>
        <v>#N/A</v>
      </c>
      <c r="AY476" s="91" t="e">
        <f t="shared" ca="1" si="279"/>
        <v>#N/A</v>
      </c>
    </row>
    <row r="477" spans="46:51">
      <c r="AT477" s="97">
        <f t="shared" ca="1" si="280"/>
        <v>-14.343545750179766</v>
      </c>
      <c r="AU477" s="91">
        <f t="shared" ca="1" si="281"/>
        <v>-8.2812499999999964</v>
      </c>
      <c r="AV477" s="97" t="e">
        <f t="shared" ca="1" si="282"/>
        <v>#N/A</v>
      </c>
      <c r="AW477" s="91" t="e">
        <f t="shared" ca="1" si="283"/>
        <v>#N/A</v>
      </c>
      <c r="AX477" s="97" t="e">
        <f t="shared" ca="1" si="278"/>
        <v>#N/A</v>
      </c>
      <c r="AY477" s="91" t="e">
        <f t="shared" ca="1" si="279"/>
        <v>#N/A</v>
      </c>
    </row>
    <row r="478" spans="46:51">
      <c r="AT478" s="97">
        <f t="shared" ca="1" si="280"/>
        <v>-14.478862219521085</v>
      </c>
      <c r="AU478" s="91">
        <f t="shared" ca="1" si="281"/>
        <v>-8.3593749999999964</v>
      </c>
      <c r="AV478" s="97" t="e">
        <f t="shared" ca="1" si="282"/>
        <v>#N/A</v>
      </c>
      <c r="AW478" s="91" t="e">
        <f t="shared" ca="1" si="283"/>
        <v>#N/A</v>
      </c>
      <c r="AX478" s="97" t="e">
        <f t="shared" ca="1" si="278"/>
        <v>#N/A</v>
      </c>
      <c r="AY478" s="91" t="e">
        <f t="shared" ca="1" si="279"/>
        <v>#N/A</v>
      </c>
    </row>
    <row r="479" spans="46:51">
      <c r="AT479" s="97">
        <f t="shared" ca="1" si="280"/>
        <v>-14.614178688862403</v>
      </c>
      <c r="AU479" s="91">
        <f t="shared" ca="1" si="281"/>
        <v>-8.4374999999999964</v>
      </c>
      <c r="AV479" s="97" t="e">
        <f t="shared" ca="1" si="282"/>
        <v>#N/A</v>
      </c>
      <c r="AW479" s="91" t="e">
        <f t="shared" ca="1" si="283"/>
        <v>#N/A</v>
      </c>
      <c r="AX479" s="97" t="e">
        <f t="shared" ca="1" si="278"/>
        <v>#N/A</v>
      </c>
      <c r="AY479" s="91" t="e">
        <f t="shared" ca="1" si="279"/>
        <v>#N/A</v>
      </c>
    </row>
    <row r="480" spans="46:51">
      <c r="AT480" s="97">
        <f t="shared" ca="1" si="280"/>
        <v>-14.749495158203722</v>
      </c>
      <c r="AU480" s="91">
        <f t="shared" ca="1" si="281"/>
        <v>-8.5156249999999964</v>
      </c>
      <c r="AV480" s="97" t="e">
        <f t="shared" ca="1" si="282"/>
        <v>#N/A</v>
      </c>
      <c r="AW480" s="91" t="e">
        <f t="shared" ca="1" si="283"/>
        <v>#N/A</v>
      </c>
      <c r="AX480" s="97" t="e">
        <f t="shared" ca="1" si="278"/>
        <v>#N/A</v>
      </c>
      <c r="AY480" s="91" t="e">
        <f t="shared" ca="1" si="279"/>
        <v>#N/A</v>
      </c>
    </row>
    <row r="481" spans="46:51">
      <c r="AT481" s="97">
        <f t="shared" ca="1" si="280"/>
        <v>-14.884811627545041</v>
      </c>
      <c r="AU481" s="91">
        <f t="shared" ca="1" si="281"/>
        <v>-8.5937499999999964</v>
      </c>
      <c r="AV481" s="97" t="e">
        <f t="shared" ca="1" si="282"/>
        <v>#N/A</v>
      </c>
      <c r="AW481" s="91" t="e">
        <f t="shared" ca="1" si="283"/>
        <v>#N/A</v>
      </c>
      <c r="AX481" s="97" t="e">
        <f t="shared" ca="1" si="278"/>
        <v>#N/A</v>
      </c>
      <c r="AY481" s="91" t="e">
        <f t="shared" ca="1" si="279"/>
        <v>#N/A</v>
      </c>
    </row>
    <row r="482" spans="46:51">
      <c r="AT482" s="97">
        <f t="shared" ca="1" si="280"/>
        <v>-15.020128096886358</v>
      </c>
      <c r="AU482" s="91">
        <f t="shared" ca="1" si="281"/>
        <v>-8.6718749999999964</v>
      </c>
      <c r="AV482" s="97" t="e">
        <f t="shared" ca="1" si="282"/>
        <v>#N/A</v>
      </c>
      <c r="AW482" s="91" t="e">
        <f t="shared" ca="1" si="283"/>
        <v>#N/A</v>
      </c>
      <c r="AX482" s="97" t="e">
        <f t="shared" ca="1" si="278"/>
        <v>#N/A</v>
      </c>
      <c r="AY482" s="91" t="e">
        <f t="shared" ca="1" si="279"/>
        <v>#N/A</v>
      </c>
    </row>
    <row r="483" spans="46:51">
      <c r="AT483" s="97">
        <f t="shared" ca="1" si="280"/>
        <v>-15.155444566227677</v>
      </c>
      <c r="AU483" s="91">
        <f t="shared" ca="1" si="281"/>
        <v>-8.7499999999999964</v>
      </c>
      <c r="AV483" s="97" t="e">
        <f t="shared" ca="1" si="282"/>
        <v>#N/A</v>
      </c>
      <c r="AW483" s="91" t="e">
        <f t="shared" ca="1" si="283"/>
        <v>#N/A</v>
      </c>
      <c r="AX483" s="97" t="e">
        <f t="shared" ca="1" si="278"/>
        <v>#N/A</v>
      </c>
      <c r="AY483" s="91" t="e">
        <f t="shared" ca="1" si="279"/>
        <v>#N/A</v>
      </c>
    </row>
    <row r="484" spans="46:51">
      <c r="AT484" s="97">
        <f t="shared" ca="1" si="280"/>
        <v>-15.290761035568996</v>
      </c>
      <c r="AU484" s="91">
        <f t="shared" ca="1" si="281"/>
        <v>-8.8281249999999964</v>
      </c>
      <c r="AV484" s="97" t="e">
        <f t="shared" ca="1" si="282"/>
        <v>#N/A</v>
      </c>
      <c r="AW484" s="91" t="e">
        <f t="shared" ca="1" si="283"/>
        <v>#N/A</v>
      </c>
      <c r="AX484" s="97" t="e">
        <f t="shared" ca="1" si="278"/>
        <v>#N/A</v>
      </c>
      <c r="AY484" s="91" t="e">
        <f t="shared" ca="1" si="279"/>
        <v>#N/A</v>
      </c>
    </row>
    <row r="485" spans="46:51">
      <c r="AT485" s="97">
        <f t="shared" ca="1" si="280"/>
        <v>-15.426077504910314</v>
      </c>
      <c r="AU485" s="91">
        <f t="shared" ca="1" si="281"/>
        <v>-8.9062499999999964</v>
      </c>
      <c r="AV485" s="97" t="e">
        <f t="shared" ca="1" si="282"/>
        <v>#N/A</v>
      </c>
      <c r="AW485" s="91" t="e">
        <f t="shared" ca="1" si="283"/>
        <v>#N/A</v>
      </c>
      <c r="AX485" s="97" t="e">
        <f t="shared" ca="1" si="278"/>
        <v>#N/A</v>
      </c>
      <c r="AY485" s="91" t="e">
        <f t="shared" ca="1" si="279"/>
        <v>#N/A</v>
      </c>
    </row>
    <row r="486" spans="46:51">
      <c r="AT486" s="97">
        <f t="shared" ca="1" si="280"/>
        <v>-15.561393974251633</v>
      </c>
      <c r="AU486" s="91">
        <f t="shared" ca="1" si="281"/>
        <v>-8.9843749999999964</v>
      </c>
      <c r="AV486" s="97">
        <f t="shared" ca="1" si="282"/>
        <v>-2.224778037915101</v>
      </c>
      <c r="AW486" s="91">
        <f t="shared" ca="1" si="283"/>
        <v>-17.830489035483872</v>
      </c>
      <c r="AX486" s="97" t="e">
        <f t="shared" ca="1" si="278"/>
        <v>#N/A</v>
      </c>
      <c r="AY486" s="91" t="e">
        <f t="shared" ca="1" si="279"/>
        <v>#N/A</v>
      </c>
    </row>
    <row r="487" spans="46:51">
      <c r="AT487" s="97">
        <f t="shared" ca="1" si="280"/>
        <v>-15.696710443592952</v>
      </c>
      <c r="AU487" s="91">
        <f t="shared" ca="1" si="281"/>
        <v>-9.0624999999999964</v>
      </c>
      <c r="AV487" s="97">
        <f t="shared" ca="1" si="282"/>
        <v>-3.2541182761985539</v>
      </c>
      <c r="AW487" s="91">
        <f t="shared" ca="1" si="283"/>
        <v>-17.830489035483872</v>
      </c>
      <c r="AX487" s="97" t="e">
        <f t="shared" ca="1" si="278"/>
        <v>#N/A</v>
      </c>
      <c r="AY487" s="91" t="e">
        <f t="shared" ca="1" si="279"/>
        <v>#N/A</v>
      </c>
    </row>
    <row r="488" spans="46:51">
      <c r="AT488" s="97">
        <f t="shared" ca="1" si="280"/>
        <v>-15.832026912934269</v>
      </c>
      <c r="AU488" s="91">
        <f t="shared" ca="1" si="281"/>
        <v>-9.1406249999999964</v>
      </c>
      <c r="AV488" s="97">
        <f t="shared" ca="1" si="282"/>
        <v>-4.0345708963890319</v>
      </c>
      <c r="AW488" s="91">
        <f t="shared" ca="1" si="283"/>
        <v>-17.830489035483872</v>
      </c>
      <c r="AX488" s="97" t="e">
        <f t="shared" ca="1" si="278"/>
        <v>#N/A</v>
      </c>
      <c r="AY488" s="91" t="e">
        <f t="shared" ca="1" si="279"/>
        <v>#N/A</v>
      </c>
    </row>
    <row r="489" spans="46:51">
      <c r="AT489" s="97">
        <f t="shared" ca="1" si="280"/>
        <v>-15.967343382275589</v>
      </c>
      <c r="AU489" s="91">
        <f t="shared" ca="1" si="281"/>
        <v>-9.2187499999999964</v>
      </c>
      <c r="AV489" s="97">
        <f t="shared" ca="1" si="282"/>
        <v>-4.6920216331011853</v>
      </c>
      <c r="AW489" s="91">
        <f t="shared" ca="1" si="283"/>
        <v>-17.830489035483868</v>
      </c>
      <c r="AX489" s="97" t="e">
        <f t="shared" ca="1" si="278"/>
        <v>#N/A</v>
      </c>
      <c r="AY489" s="91" t="e">
        <f t="shared" ca="1" si="279"/>
        <v>#N/A</v>
      </c>
    </row>
    <row r="490" spans="46:51">
      <c r="AT490" s="97">
        <f t="shared" ca="1" si="280"/>
        <v>-16.102659851616906</v>
      </c>
      <c r="AU490" s="91">
        <f t="shared" ca="1" si="281"/>
        <v>-9.2968749999999964</v>
      </c>
      <c r="AV490" s="97">
        <f t="shared" ca="1" si="282"/>
        <v>-5.2726843085841546</v>
      </c>
      <c r="AW490" s="91">
        <f t="shared" ca="1" si="283"/>
        <v>-17.830489035483868</v>
      </c>
      <c r="AX490" s="97" t="e">
        <f t="shared" ca="1" si="278"/>
        <v>#N/A</v>
      </c>
      <c r="AY490" s="91" t="e">
        <f t="shared" ca="1" si="279"/>
        <v>#N/A</v>
      </c>
    </row>
    <row r="491" spans="46:51">
      <c r="AT491" s="97">
        <f t="shared" ca="1" si="280"/>
        <v>-16.237976320958225</v>
      </c>
      <c r="AU491" s="91">
        <f t="shared" ca="1" si="281"/>
        <v>-9.3749999999999964</v>
      </c>
      <c r="AV491" s="97">
        <f t="shared" ca="1" si="282"/>
        <v>-5.7996690212019537</v>
      </c>
      <c r="AW491" s="91">
        <f t="shared" ca="1" si="283"/>
        <v>-17.830489035483865</v>
      </c>
      <c r="AX491" s="97" t="e">
        <f t="shared" ca="1" si="278"/>
        <v>#N/A</v>
      </c>
      <c r="AY491" s="91" t="e">
        <f t="shared" ca="1" si="279"/>
        <v>#N/A</v>
      </c>
    </row>
    <row r="492" spans="46:51">
      <c r="AT492" s="97">
        <f t="shared" ca="1" si="280"/>
        <v>-16.373292790299544</v>
      </c>
      <c r="AU492" s="91">
        <f t="shared" ca="1" si="281"/>
        <v>-9.4531249999999964</v>
      </c>
      <c r="AV492" s="97">
        <f t="shared" ca="1" si="282"/>
        <v>-6.2864894669433458</v>
      </c>
      <c r="AW492" s="91">
        <f t="shared" ca="1" si="283"/>
        <v>-17.830489035483865</v>
      </c>
      <c r="AX492" s="97" t="e">
        <f t="shared" ca="1" si="278"/>
        <v>#N/A</v>
      </c>
      <c r="AY492" s="91" t="e">
        <f t="shared" ca="1" si="279"/>
        <v>#N/A</v>
      </c>
    </row>
    <row r="493" spans="46:51">
      <c r="AT493" s="97">
        <f t="shared" ca="1" si="280"/>
        <v>-16.508609259640863</v>
      </c>
      <c r="AU493" s="91">
        <f t="shared" ca="1" si="281"/>
        <v>-9.5312499999999964</v>
      </c>
      <c r="AV493" s="97">
        <f t="shared" ca="1" si="282"/>
        <v>-6.7418518973268302</v>
      </c>
      <c r="AW493" s="91">
        <f t="shared" ca="1" si="283"/>
        <v>-17.830489035483872</v>
      </c>
      <c r="AX493" s="97" t="e">
        <f t="shared" ca="1" si="278"/>
        <v>#N/A</v>
      </c>
      <c r="AY493" s="91" t="e">
        <f t="shared" ca="1" si="279"/>
        <v>#N/A</v>
      </c>
    </row>
    <row r="494" spans="46:51">
      <c r="AT494" s="97">
        <f t="shared" ca="1" si="280"/>
        <v>-16.643925728982182</v>
      </c>
      <c r="AU494" s="91">
        <f t="shared" ca="1" si="281"/>
        <v>-9.6093749999999964</v>
      </c>
      <c r="AV494" s="97">
        <f t="shared" ca="1" si="282"/>
        <v>-7.17175099386401</v>
      </c>
      <c r="AW494" s="91">
        <f t="shared" ca="1" si="283"/>
        <v>-17.830489035483872</v>
      </c>
      <c r="AX494" s="97" t="e">
        <f t="shared" ca="1" si="278"/>
        <v>#N/A</v>
      </c>
      <c r="AY494" s="91" t="e">
        <f t="shared" ca="1" si="279"/>
        <v>#N/A</v>
      </c>
    </row>
    <row r="495" spans="46:51">
      <c r="AT495" s="97">
        <f t="shared" ca="1" si="280"/>
        <v>-16.779242198323502</v>
      </c>
      <c r="AU495" s="91">
        <f t="shared" ca="1" si="281"/>
        <v>-9.6874999999999964</v>
      </c>
      <c r="AV495" s="97">
        <f t="shared" ca="1" si="282"/>
        <v>-7.5805201507211546</v>
      </c>
      <c r="AW495" s="91">
        <f t="shared" ca="1" si="283"/>
        <v>-17.830489035483868</v>
      </c>
      <c r="AX495" s="97" t="e">
        <f t="shared" ca="1" si="278"/>
        <v>#N/A</v>
      </c>
      <c r="AY495" s="91" t="e">
        <f t="shared" ca="1" si="279"/>
        <v>#N/A</v>
      </c>
    </row>
    <row r="496" spans="46:51">
      <c r="AT496" s="97">
        <f t="shared" ca="1" si="280"/>
        <v>-16.914558667664817</v>
      </c>
      <c r="AU496" s="91">
        <f t="shared" ca="1" si="281"/>
        <v>-9.7656249999999964</v>
      </c>
      <c r="AV496" s="97">
        <f t="shared" ca="1" si="282"/>
        <v>-7.9714106228439583</v>
      </c>
      <c r="AW496" s="91">
        <f t="shared" ca="1" si="283"/>
        <v>-17.830489035483868</v>
      </c>
      <c r="AX496" s="97" t="e">
        <f t="shared" ca="1" si="278"/>
        <v>#N/A</v>
      </c>
      <c r="AY496" s="91" t="e">
        <f t="shared" ca="1" si="279"/>
        <v>#N/A</v>
      </c>
    </row>
    <row r="497" spans="46:51">
      <c r="AT497" s="97">
        <f t="shared" ca="1" si="280"/>
        <v>-17.049875137006136</v>
      </c>
      <c r="AU497" s="91">
        <f t="shared" ca="1" si="281"/>
        <v>-9.8437499999999964</v>
      </c>
      <c r="AV497" s="97">
        <f t="shared" ca="1" si="282"/>
        <v>-8.3469345873493754</v>
      </c>
      <c r="AW497" s="91">
        <f t="shared" ca="1" si="283"/>
        <v>-17.830489035483875</v>
      </c>
      <c r="AX497" s="97" t="e">
        <f t="shared" ca="1" si="278"/>
        <v>#N/A</v>
      </c>
      <c r="AY497" s="91" t="e">
        <f t="shared" ca="1" si="279"/>
        <v>#N/A</v>
      </c>
    </row>
    <row r="498" spans="46:51">
      <c r="AT498" s="97">
        <f t="shared" ca="1" si="280"/>
        <v>-17.185191606347455</v>
      </c>
      <c r="AU498" s="91">
        <f t="shared" ca="1" si="281"/>
        <v>-9.9218749999999964</v>
      </c>
      <c r="AV498" s="97">
        <f t="shared" ca="1" si="282"/>
        <v>-8.709080021333456</v>
      </c>
      <c r="AW498" s="91">
        <f t="shared" ca="1" si="283"/>
        <v>-17.830489035483868</v>
      </c>
      <c r="AX498" s="97" t="e">
        <f t="shared" ca="1" si="278"/>
        <v>#N/A</v>
      </c>
      <c r="AY498" s="91" t="e">
        <f t="shared" ca="1" si="279"/>
        <v>#N/A</v>
      </c>
    </row>
    <row r="499" spans="46:51">
      <c r="AT499" s="97">
        <f t="shared" ref="AT499:AT530" ca="1" si="284">-AT171</f>
        <v>-17.320508075688775</v>
      </c>
      <c r="AU499" s="91">
        <f t="shared" ref="AU499:AU530" ca="1" si="285">AU171</f>
        <v>-9.9999999999999964</v>
      </c>
      <c r="AV499" s="97">
        <f t="shared" ref="AV499:AV530" ca="1" si="286">-AV171</f>
        <v>-9.0594514599665139</v>
      </c>
      <c r="AW499" s="91">
        <f t="shared" ref="AW499:AW530" ca="1" si="287">AW171</f>
        <v>-17.830489035483872</v>
      </c>
      <c r="AX499" s="97" t="e">
        <f t="shared" ca="1" si="278"/>
        <v>#N/A</v>
      </c>
      <c r="AY499" s="91" t="e">
        <f t="shared" ca="1" si="279"/>
        <v>#N/A</v>
      </c>
    </row>
    <row r="500" spans="46:51">
      <c r="AT500" s="97">
        <f t="shared" ca="1" si="284"/>
        <v>-17.455824545030094</v>
      </c>
      <c r="AU500" s="91">
        <f t="shared" ca="1" si="285"/>
        <v>-10.078124999999995</v>
      </c>
      <c r="AV500" s="97">
        <f t="shared" ca="1" si="286"/>
        <v>-9.3993656604044009</v>
      </c>
      <c r="AW500" s="91">
        <f t="shared" ca="1" si="287"/>
        <v>-17.830489035483872</v>
      </c>
      <c r="AX500" s="97" t="e">
        <f t="shared" ref="AX500:AX530" ca="1" si="288">-AX172</f>
        <v>#N/A</v>
      </c>
      <c r="AY500" s="91" t="e">
        <f t="shared" ref="AY500:AY530" ca="1" si="289">AY172</f>
        <v>#N/A</v>
      </c>
    </row>
    <row r="501" spans="46:51">
      <c r="AT501" s="97">
        <f t="shared" ca="1" si="284"/>
        <v>-17.591141014371413</v>
      </c>
      <c r="AU501" s="91">
        <f t="shared" ca="1" si="285"/>
        <v>-10.156249999999995</v>
      </c>
      <c r="AV501" s="97">
        <f t="shared" ca="1" si="286"/>
        <v>-9.7299186535905591</v>
      </c>
      <c r="AW501" s="91">
        <f t="shared" ca="1" si="287"/>
        <v>-17.830489035483868</v>
      </c>
      <c r="AX501" s="97" t="e">
        <f t="shared" ca="1" si="288"/>
        <v>#N/A</v>
      </c>
      <c r="AY501" s="91" t="e">
        <f t="shared" ca="1" si="289"/>
        <v>#N/A</v>
      </c>
    </row>
    <row r="502" spans="46:51">
      <c r="AT502" s="97">
        <f t="shared" ca="1" si="284"/>
        <v>-17.726457483712728</v>
      </c>
      <c r="AU502" s="91">
        <f t="shared" ca="1" si="285"/>
        <v>-10.234374999999995</v>
      </c>
      <c r="AV502" s="97">
        <f t="shared" ca="1" si="286"/>
        <v>-10.052033989098398</v>
      </c>
      <c r="AW502" s="91">
        <f t="shared" ca="1" si="287"/>
        <v>-17.830489035483868</v>
      </c>
      <c r="AX502" s="97" t="e">
        <f t="shared" ca="1" si="288"/>
        <v>#N/A</v>
      </c>
      <c r="AY502" s="91" t="e">
        <f t="shared" ca="1" si="289"/>
        <v>#N/A</v>
      </c>
    </row>
    <row r="503" spans="46:51">
      <c r="AT503" s="97">
        <f t="shared" ca="1" si="284"/>
        <v>-17.861773953054048</v>
      </c>
      <c r="AU503" s="91">
        <f t="shared" ca="1" si="285"/>
        <v>-10.312499999999995</v>
      </c>
      <c r="AV503" s="97">
        <f t="shared" ca="1" si="286"/>
        <v>-10.366498239786159</v>
      </c>
      <c r="AW503" s="91">
        <f t="shared" ca="1" si="287"/>
        <v>-17.830489035483868</v>
      </c>
      <c r="AX503" s="97" t="e">
        <f t="shared" ca="1" si="288"/>
        <v>#N/A</v>
      </c>
      <c r="AY503" s="91" t="e">
        <f t="shared" ca="1" si="289"/>
        <v>#N/A</v>
      </c>
    </row>
    <row r="504" spans="46:51">
      <c r="AT504" s="97">
        <f t="shared" ca="1" si="284"/>
        <v>-17.997090422395367</v>
      </c>
      <c r="AU504" s="91">
        <f t="shared" ca="1" si="285"/>
        <v>-10.390624999999995</v>
      </c>
      <c r="AV504" s="97">
        <f t="shared" ca="1" si="286"/>
        <v>-10.673987648390336</v>
      </c>
      <c r="AW504" s="91">
        <f t="shared" ca="1" si="287"/>
        <v>-17.830489035483868</v>
      </c>
      <c r="AX504" s="97" t="e">
        <f t="shared" ca="1" si="288"/>
        <v>#N/A</v>
      </c>
      <c r="AY504" s="91" t="e">
        <f t="shared" ca="1" si="289"/>
        <v>#N/A</v>
      </c>
    </row>
    <row r="505" spans="46:51">
      <c r="AT505" s="97">
        <f t="shared" ca="1" si="284"/>
        <v>-18.132406891736686</v>
      </c>
      <c r="AU505" s="91">
        <f t="shared" ca="1" si="285"/>
        <v>-10.468749999999995</v>
      </c>
      <c r="AV505" s="97">
        <f t="shared" ca="1" si="286"/>
        <v>-10.975088473697575</v>
      </c>
      <c r="AW505" s="91">
        <f t="shared" ca="1" si="287"/>
        <v>-17.830489035483875</v>
      </c>
      <c r="AX505" s="97" t="e">
        <f t="shared" ca="1" si="288"/>
        <v>#N/A</v>
      </c>
      <c r="AY505" s="91" t="e">
        <f t="shared" ca="1" si="289"/>
        <v>#N/A</v>
      </c>
    </row>
    <row r="506" spans="46:51">
      <c r="AT506" s="97">
        <f t="shared" ca="1" si="284"/>
        <v>-18.267723361078005</v>
      </c>
      <c r="AU506" s="91">
        <f t="shared" ca="1" si="285"/>
        <v>-10.546874999999995</v>
      </c>
      <c r="AV506" s="97">
        <f t="shared" ca="1" si="286"/>
        <v>-11.2703127648699</v>
      </c>
      <c r="AW506" s="91">
        <f t="shared" ca="1" si="287"/>
        <v>-17.830489035483872</v>
      </c>
      <c r="AX506" s="97" t="e">
        <f t="shared" ca="1" si="288"/>
        <v>#N/A</v>
      </c>
      <c r="AY506" s="91" t="e">
        <f t="shared" ca="1" si="289"/>
        <v>#N/A</v>
      </c>
    </row>
    <row r="507" spans="46:51">
      <c r="AT507" s="97">
        <f t="shared" ca="1" si="284"/>
        <v>-18.403039830419324</v>
      </c>
      <c r="AU507" s="91">
        <f t="shared" ca="1" si="285"/>
        <v>-10.624999999999995</v>
      </c>
      <c r="AV507" s="97">
        <f t="shared" ca="1" si="286"/>
        <v>-11.560110758789875</v>
      </c>
      <c r="AW507" s="91">
        <f t="shared" ca="1" si="287"/>
        <v>-17.830489035483872</v>
      </c>
      <c r="AX507" s="97" t="e">
        <f t="shared" ca="1" si="288"/>
        <v>#N/A</v>
      </c>
      <c r="AY507" s="91" t="e">
        <f t="shared" ca="1" si="289"/>
        <v>#N/A</v>
      </c>
    </row>
    <row r="508" spans="46:51">
      <c r="AT508" s="97">
        <f t="shared" ca="1" si="284"/>
        <v>-18.53835629976064</v>
      </c>
      <c r="AU508" s="91">
        <f t="shared" ca="1" si="285"/>
        <v>-10.703124999999995</v>
      </c>
      <c r="AV508" s="97">
        <f t="shared" ca="1" si="286"/>
        <v>-11.844880743088519</v>
      </c>
      <c r="AW508" s="91">
        <f t="shared" ca="1" si="287"/>
        <v>-17.830489035483879</v>
      </c>
      <c r="AX508" s="97" t="e">
        <f t="shared" ca="1" si="288"/>
        <v>#N/A</v>
      </c>
      <c r="AY508" s="91" t="e">
        <f t="shared" ca="1" si="289"/>
        <v>#N/A</v>
      </c>
    </row>
    <row r="509" spans="46:51">
      <c r="AT509" s="97">
        <f t="shared" ca="1" si="284"/>
        <v>-18.673672769101959</v>
      </c>
      <c r="AU509" s="91">
        <f t="shared" ca="1" si="285"/>
        <v>-10.781249999999995</v>
      </c>
      <c r="AV509" s="97">
        <f t="shared" ca="1" si="286"/>
        <v>-12.124976989895256</v>
      </c>
      <c r="AW509" s="91">
        <f t="shared" ca="1" si="287"/>
        <v>-17.830489035483872</v>
      </c>
      <c r="AX509" s="97" t="e">
        <f t="shared" ca="1" si="288"/>
        <v>#N/A</v>
      </c>
      <c r="AY509" s="91" t="e">
        <f t="shared" ca="1" si="289"/>
        <v>#N/A</v>
      </c>
    </row>
    <row r="510" spans="46:51">
      <c r="AT510" s="97">
        <f t="shared" ca="1" si="284"/>
        <v>-18.808989238443278</v>
      </c>
      <c r="AU510" s="91">
        <f t="shared" ca="1" si="285"/>
        <v>-10.859374999999995</v>
      </c>
      <c r="AV510" s="97">
        <f t="shared" ca="1" si="286"/>
        <v>-12.400716201816305</v>
      </c>
      <c r="AW510" s="91">
        <f t="shared" ca="1" si="287"/>
        <v>-17.830489035483872</v>
      </c>
      <c r="AX510" s="97" t="e">
        <f t="shared" ca="1" si="288"/>
        <v>#N/A</v>
      </c>
      <c r="AY510" s="91" t="e">
        <f t="shared" ca="1" si="289"/>
        <v>#N/A</v>
      </c>
    </row>
    <row r="511" spans="46:51">
      <c r="AT511" s="97">
        <f t="shared" ca="1" si="284"/>
        <v>-18.944305707784597</v>
      </c>
      <c r="AU511" s="91">
        <f t="shared" ca="1" si="285"/>
        <v>-10.937499999999995</v>
      </c>
      <c r="AV511" s="97">
        <f t="shared" ca="1" si="286"/>
        <v>-12.672382797070542</v>
      </c>
      <c r="AW511" s="91">
        <f t="shared" ca="1" si="287"/>
        <v>-17.830489035483872</v>
      </c>
      <c r="AX511" s="97" t="e">
        <f t="shared" ca="1" si="288"/>
        <v>#N/A</v>
      </c>
      <c r="AY511" s="91" t="e">
        <f t="shared" ca="1" si="289"/>
        <v>#N/A</v>
      </c>
    </row>
    <row r="512" spans="46:51">
      <c r="AT512" s="97">
        <f t="shared" ca="1" si="284"/>
        <v>-19.079622177125916</v>
      </c>
      <c r="AU512" s="91">
        <f t="shared" ca="1" si="285"/>
        <v>-11.015624999999995</v>
      </c>
      <c r="AV512" s="97">
        <f t="shared" ca="1" si="286"/>
        <v>-12.94023327911786</v>
      </c>
      <c r="AW512" s="91">
        <f t="shared" ca="1" si="287"/>
        <v>-17.830489035483875</v>
      </c>
      <c r="AX512" s="97" t="e">
        <f t="shared" ca="1" si="288"/>
        <v>#N/A</v>
      </c>
      <c r="AY512" s="91" t="e">
        <f t="shared" ca="1" si="289"/>
        <v>#N/A</v>
      </c>
    </row>
    <row r="513" spans="46:51">
      <c r="AT513" s="97">
        <f t="shared" ca="1" si="284"/>
        <v>-19.214938646467235</v>
      </c>
      <c r="AU513" s="91">
        <f t="shared" ca="1" si="285"/>
        <v>-11.093749999999995</v>
      </c>
      <c r="AV513" s="97">
        <f t="shared" ca="1" si="286"/>
        <v>-13.204499877143761</v>
      </c>
      <c r="AW513" s="91">
        <f t="shared" ca="1" si="287"/>
        <v>-17.830489035483868</v>
      </c>
      <c r="AX513" s="97" t="e">
        <f t="shared" ca="1" si="288"/>
        <v>#N/A</v>
      </c>
      <c r="AY513" s="91" t="e">
        <f t="shared" ca="1" si="289"/>
        <v>#N/A</v>
      </c>
    </row>
    <row r="514" spans="46:51">
      <c r="AT514" s="97">
        <f t="shared" ca="1" si="284"/>
        <v>-19.350255115808551</v>
      </c>
      <c r="AU514" s="91">
        <f t="shared" ca="1" si="285"/>
        <v>-11.171874999999995</v>
      </c>
      <c r="AV514" s="97">
        <f t="shared" ca="1" si="286"/>
        <v>-13.465393600559532</v>
      </c>
      <c r="AW514" s="91">
        <f t="shared" ca="1" si="287"/>
        <v>-17.830489035483868</v>
      </c>
      <c r="AX514" s="97" t="e">
        <f t="shared" ca="1" si="288"/>
        <v>#N/A</v>
      </c>
      <c r="AY514" s="91" t="e">
        <f t="shared" ca="1" si="289"/>
        <v>#N/A</v>
      </c>
    </row>
    <row r="515" spans="46:51">
      <c r="AT515" s="97">
        <f t="shared" ca="1" si="284"/>
        <v>-19.48557158514987</v>
      </c>
      <c r="AU515" s="91">
        <f t="shared" ca="1" si="285"/>
        <v>-11.249999999999995</v>
      </c>
      <c r="AV515" s="97">
        <f t="shared" ca="1" si="286"/>
        <v>-13.723106818628557</v>
      </c>
      <c r="AW515" s="91">
        <f t="shared" ca="1" si="287"/>
        <v>-17.830489035483868</v>
      </c>
      <c r="AX515" s="97" t="e">
        <f t="shared" ca="1" si="288"/>
        <v>#N/A</v>
      </c>
      <c r="AY515" s="91" t="e">
        <f t="shared" ca="1" si="289"/>
        <v>#N/A</v>
      </c>
    </row>
    <row r="516" spans="46:51">
      <c r="AT516" s="97">
        <f t="shared" ca="1" si="284"/>
        <v>-19.620888054491189</v>
      </c>
      <c r="AU516" s="91">
        <f t="shared" ca="1" si="285"/>
        <v>-11.328124999999995</v>
      </c>
      <c r="AV516" s="97">
        <f t="shared" ca="1" si="286"/>
        <v>-13.97781545227971</v>
      </c>
      <c r="AW516" s="91">
        <f t="shared" ca="1" si="287"/>
        <v>-17.830489035483872</v>
      </c>
      <c r="AX516" s="97" t="e">
        <f t="shared" ca="1" si="288"/>
        <v>#N/A</v>
      </c>
      <c r="AY516" s="91" t="e">
        <f t="shared" ca="1" si="289"/>
        <v>#N/A</v>
      </c>
    </row>
    <row r="517" spans="46:51">
      <c r="AT517" s="97">
        <f t="shared" ca="1" si="284"/>
        <v>-19.756204523832508</v>
      </c>
      <c r="AU517" s="91">
        <f t="shared" ca="1" si="285"/>
        <v>-11.406249999999995</v>
      </c>
      <c r="AV517" s="97">
        <f t="shared" ca="1" si="286"/>
        <v>-14.229680846930103</v>
      </c>
      <c r="AW517" s="91">
        <f t="shared" ca="1" si="287"/>
        <v>-17.830489035483868</v>
      </c>
      <c r="AX517" s="97" t="e">
        <f t="shared" ca="1" si="288"/>
        <v>#N/A</v>
      </c>
      <c r="AY517" s="91" t="e">
        <f t="shared" ca="1" si="289"/>
        <v>#N/A</v>
      </c>
    </row>
    <row r="518" spans="46:51">
      <c r="AT518" s="97">
        <f t="shared" ca="1" si="284"/>
        <v>-19.891520993173827</v>
      </c>
      <c r="AU518" s="91">
        <f t="shared" ca="1" si="285"/>
        <v>-11.484374999999995</v>
      </c>
      <c r="AV518" s="97">
        <f t="shared" ca="1" si="286"/>
        <v>-14.478851381169344</v>
      </c>
      <c r="AW518" s="91">
        <f t="shared" ca="1" si="287"/>
        <v>-17.830489035483872</v>
      </c>
      <c r="AX518" s="97" t="e">
        <f t="shared" ca="1" si="288"/>
        <v>#N/A</v>
      </c>
      <c r="AY518" s="91" t="e">
        <f t="shared" ca="1" si="289"/>
        <v>#N/A</v>
      </c>
    </row>
    <row r="519" spans="46:51">
      <c r="AT519" s="97">
        <f t="shared" ca="1" si="284"/>
        <v>-20.026837462515147</v>
      </c>
      <c r="AU519" s="91">
        <f t="shared" ca="1" si="285"/>
        <v>-11.562499999999995</v>
      </c>
      <c r="AV519" s="97">
        <f t="shared" ca="1" si="286"/>
        <v>-14.725463855359168</v>
      </c>
      <c r="AW519" s="91">
        <f t="shared" ca="1" si="287"/>
        <v>-17.830489035483875</v>
      </c>
      <c r="AX519" s="97" t="e">
        <f t="shared" ca="1" si="288"/>
        <v>#N/A</v>
      </c>
      <c r="AY519" s="91" t="e">
        <f t="shared" ca="1" si="289"/>
        <v>#N/A</v>
      </c>
    </row>
    <row r="520" spans="46:51">
      <c r="AT520" s="97">
        <f t="shared" ca="1" si="284"/>
        <v>-20.162153931856462</v>
      </c>
      <c r="AU520" s="91">
        <f t="shared" ca="1" si="285"/>
        <v>-11.640624999999995</v>
      </c>
      <c r="AV520" s="97">
        <f t="shared" ca="1" si="286"/>
        <v>-14.969644695783185</v>
      </c>
      <c r="AW520" s="91">
        <f t="shared" ca="1" si="287"/>
        <v>-17.830489035483865</v>
      </c>
      <c r="AX520" s="97" t="e">
        <f t="shared" ca="1" si="288"/>
        <v>#N/A</v>
      </c>
      <c r="AY520" s="91" t="e">
        <f t="shared" ca="1" si="289"/>
        <v>#N/A</v>
      </c>
    </row>
    <row r="521" spans="46:51">
      <c r="AT521" s="97">
        <f t="shared" ca="1" si="284"/>
        <v>-20.297470401197781</v>
      </c>
      <c r="AU521" s="91">
        <f t="shared" ca="1" si="285"/>
        <v>-11.718749999999995</v>
      </c>
      <c r="AV521" s="97">
        <f t="shared" ca="1" si="286"/>
        <v>-15.211511003364837</v>
      </c>
      <c r="AW521" s="91">
        <f t="shared" ca="1" si="287"/>
        <v>-17.830489035483868</v>
      </c>
      <c r="AX521" s="97" t="e">
        <f t="shared" ca="1" si="288"/>
        <v>#N/A</v>
      </c>
      <c r="AY521" s="91" t="e">
        <f t="shared" ca="1" si="289"/>
        <v>#N/A</v>
      </c>
    </row>
    <row r="522" spans="46:51">
      <c r="AT522" s="97">
        <f t="shared" ca="1" si="284"/>
        <v>-20.4327868705391</v>
      </c>
      <c r="AU522" s="91">
        <f t="shared" ca="1" si="285"/>
        <v>-11.796874999999995</v>
      </c>
      <c r="AV522" s="97">
        <f t="shared" ca="1" si="286"/>
        <v>-15.451171470732859</v>
      </c>
      <c r="AW522" s="91">
        <f t="shared" ca="1" si="287"/>
        <v>-17.830489035483883</v>
      </c>
      <c r="AX522" s="97" t="e">
        <f t="shared" ca="1" si="288"/>
        <v>#N/A</v>
      </c>
      <c r="AY522" s="91" t="e">
        <f t="shared" ca="1" si="289"/>
        <v>#N/A</v>
      </c>
    </row>
    <row r="523" spans="46:51">
      <c r="AT523" s="97">
        <f t="shared" ca="1" si="284"/>
        <v>-20.56810333988042</v>
      </c>
      <c r="AU523" s="91">
        <f t="shared" ca="1" si="285"/>
        <v>-11.874999999999995</v>
      </c>
      <c r="AV523" s="97">
        <f t="shared" ca="1" si="286"/>
        <v>-15.688727187235092</v>
      </c>
      <c r="AW523" s="91">
        <f t="shared" ca="1" si="287"/>
        <v>-17.830489035483868</v>
      </c>
      <c r="AX523" s="97" t="e">
        <f t="shared" ca="1" si="288"/>
        <v>#N/A</v>
      </c>
      <c r="AY523" s="91" t="e">
        <f t="shared" ca="1" si="289"/>
        <v>#N/A</v>
      </c>
    </row>
    <row r="524" spans="46:51">
      <c r="AT524" s="97">
        <f t="shared" ca="1" si="284"/>
        <v>-20.703419809221739</v>
      </c>
      <c r="AU524" s="91">
        <f t="shared" ca="1" si="285"/>
        <v>-11.953124999999995</v>
      </c>
      <c r="AV524" s="97">
        <f t="shared" ca="1" si="286"/>
        <v>-15.92427234814795</v>
      </c>
      <c r="AW524" s="91">
        <f t="shared" ca="1" si="287"/>
        <v>-17.830489035483872</v>
      </c>
      <c r="AX524" s="97" t="e">
        <f t="shared" ca="1" si="288"/>
        <v>#N/A</v>
      </c>
      <c r="AY524" s="91" t="e">
        <f t="shared" ca="1" si="289"/>
        <v>#N/A</v>
      </c>
    </row>
    <row r="525" spans="46:51">
      <c r="AT525" s="97">
        <f t="shared" ca="1" si="284"/>
        <v>-20.838736278563058</v>
      </c>
      <c r="AU525" s="91">
        <f t="shared" ca="1" si="285"/>
        <v>-12.031249999999995</v>
      </c>
      <c r="AV525" s="97">
        <f t="shared" ca="1" si="286"/>
        <v>-16.157894881620237</v>
      </c>
      <c r="AW525" s="91">
        <f t="shared" ca="1" si="287"/>
        <v>-17.830489035483872</v>
      </c>
      <c r="AX525" s="97" t="e">
        <f t="shared" ca="1" si="288"/>
        <v>#N/A</v>
      </c>
      <c r="AY525" s="91" t="e">
        <f t="shared" ca="1" si="289"/>
        <v>#N/A</v>
      </c>
    </row>
    <row r="526" spans="46:51">
      <c r="AT526" s="97">
        <f t="shared" ca="1" si="284"/>
        <v>-20.974052747904373</v>
      </c>
      <c r="AU526" s="91">
        <f t="shared" ca="1" si="285"/>
        <v>-12.109374999999995</v>
      </c>
      <c r="AV526" s="97">
        <f t="shared" ca="1" si="286"/>
        <v>-16.389677004687719</v>
      </c>
      <c r="AW526" s="91">
        <f t="shared" ca="1" si="287"/>
        <v>-17.830489035483872</v>
      </c>
      <c r="AX526" s="97" t="e">
        <f t="shared" ca="1" si="288"/>
        <v>#N/A</v>
      </c>
      <c r="AY526" s="91" t="e">
        <f t="shared" ca="1" si="289"/>
        <v>#N/A</v>
      </c>
    </row>
    <row r="527" spans="46:51">
      <c r="AT527" s="97">
        <f t="shared" ca="1" si="284"/>
        <v>-21.109369217245693</v>
      </c>
      <c r="AU527" s="91">
        <f t="shared" ca="1" si="285"/>
        <v>-12.187499999999995</v>
      </c>
      <c r="AV527" s="97">
        <f t="shared" ca="1" si="286"/>
        <v>-16.619695717897159</v>
      </c>
      <c r="AW527" s="91">
        <f t="shared" ca="1" si="287"/>
        <v>-17.830489035483879</v>
      </c>
      <c r="AX527" s="97" t="e">
        <f t="shared" ca="1" si="288"/>
        <v>#N/A</v>
      </c>
      <c r="AY527" s="91" t="e">
        <f t="shared" ca="1" si="289"/>
        <v>#N/A</v>
      </c>
    </row>
    <row r="528" spans="46:51">
      <c r="AT528" s="97">
        <f t="shared" ca="1" si="284"/>
        <v>-21.244685686587012</v>
      </c>
      <c r="AU528" s="91">
        <f t="shared" ca="1" si="285"/>
        <v>-12.265624999999995</v>
      </c>
      <c r="AV528" s="97">
        <f t="shared" ca="1" si="286"/>
        <v>-16.848023246600459</v>
      </c>
      <c r="AW528" s="91">
        <f t="shared" ca="1" si="287"/>
        <v>-17.830489035483872</v>
      </c>
      <c r="AX528" s="97" t="e">
        <f t="shared" ca="1" si="288"/>
        <v>#N/A</v>
      </c>
      <c r="AY528" s="91" t="e">
        <f t="shared" ca="1" si="289"/>
        <v>#N/A</v>
      </c>
    </row>
    <row r="529" spans="46:51">
      <c r="AT529" s="97">
        <f t="shared" ca="1" si="284"/>
        <v>-21.380002155928331</v>
      </c>
      <c r="AU529" s="91">
        <f t="shared" ca="1" si="285"/>
        <v>-12.343749999999995</v>
      </c>
      <c r="AV529" s="97">
        <f t="shared" ca="1" si="286"/>
        <v>-17.074727435759833</v>
      </c>
      <c r="AW529" s="91">
        <f t="shared" ca="1" si="287"/>
        <v>-17.830489035483868</v>
      </c>
      <c r="AX529" s="97" t="e">
        <f t="shared" ca="1" si="288"/>
        <v>#N/A</v>
      </c>
      <c r="AY529" s="91" t="e">
        <f t="shared" ca="1" si="289"/>
        <v>#N/A</v>
      </c>
    </row>
    <row r="530" spans="46:51">
      <c r="AT530" s="148">
        <f t="shared" ca="1" si="284"/>
        <v>-21.607333824421744</v>
      </c>
      <c r="AU530" s="133">
        <f t="shared" ca="1" si="285"/>
        <v>-12.474999999999994</v>
      </c>
      <c r="AV530" s="148">
        <f t="shared" ca="1" si="286"/>
        <v>-17.373858978500856</v>
      </c>
      <c r="AW530" s="133">
        <f t="shared" ca="1" si="287"/>
        <v>-17.906745215006698</v>
      </c>
      <c r="AX530" s="97" t="e">
        <f t="shared" ca="1" si="288"/>
        <v>#N/A</v>
      </c>
      <c r="AY530" s="91" t="e">
        <f t="shared" ca="1" si="289"/>
        <v>#N/A</v>
      </c>
    </row>
    <row r="531" spans="46:51">
      <c r="AT531" s="83"/>
      <c r="AU531" s="149" t="s">
        <v>99</v>
      </c>
      <c r="AV531" s="160"/>
      <c r="AW531" s="161" t="s">
        <v>162</v>
      </c>
      <c r="AX531" s="160"/>
      <c r="AY531" s="161" t="s">
        <v>162</v>
      </c>
    </row>
    <row r="532" spans="46:51">
      <c r="AT532" s="151" t="e">
        <f t="shared" ref="AT532:AT563" ca="1" si="290">-AT207</f>
        <v>#N/A</v>
      </c>
      <c r="AU532" s="152" t="e">
        <f t="shared" ref="AU532:AU563" ca="1" si="291">AU207</f>
        <v>#N/A</v>
      </c>
      <c r="AV532" s="151" t="e">
        <f t="shared" ref="AV532:AV563" ca="1" si="292">-AV207</f>
        <v>#N/A</v>
      </c>
      <c r="AW532" s="152" t="e">
        <f t="shared" ref="AW532:AW563" ca="1" si="293">AW207</f>
        <v>#N/A</v>
      </c>
      <c r="AX532" s="97" t="e">
        <f ca="1">-AX207</f>
        <v>#N/A</v>
      </c>
      <c r="AY532" s="91" t="e">
        <f ca="1">AY207</f>
        <v>#N/A</v>
      </c>
    </row>
    <row r="533" spans="46:51">
      <c r="AT533" s="97" t="e">
        <f t="shared" ca="1" si="290"/>
        <v>#N/A</v>
      </c>
      <c r="AU533" s="91" t="e">
        <f t="shared" ca="1" si="291"/>
        <v>#N/A</v>
      </c>
      <c r="AV533" s="97" t="e">
        <f t="shared" ca="1" si="292"/>
        <v>#N/A</v>
      </c>
      <c r="AW533" s="91" t="e">
        <f t="shared" ca="1" si="293"/>
        <v>#N/A</v>
      </c>
      <c r="AX533" s="97" t="e">
        <f t="shared" ref="AX533" ca="1" si="294">-AX208</f>
        <v>#N/A</v>
      </c>
      <c r="AY533" s="91" t="e">
        <f t="shared" ref="AY533:AY596" ca="1" si="295">AY208</f>
        <v>#N/A</v>
      </c>
    </row>
    <row r="534" spans="46:51">
      <c r="AT534" s="97" t="e">
        <f t="shared" ca="1" si="290"/>
        <v>#N/A</v>
      </c>
      <c r="AU534" s="91" t="e">
        <f t="shared" ca="1" si="291"/>
        <v>#N/A</v>
      </c>
      <c r="AV534" s="97" t="e">
        <f t="shared" ca="1" si="292"/>
        <v>#N/A</v>
      </c>
      <c r="AW534" s="91" t="e">
        <f t="shared" ca="1" si="293"/>
        <v>#N/A</v>
      </c>
      <c r="AX534" s="97" t="e">
        <f t="shared" ref="AX534" ca="1" si="296">-AX209</f>
        <v>#N/A</v>
      </c>
      <c r="AY534" s="91" t="e">
        <f t="shared" ca="1" si="295"/>
        <v>#N/A</v>
      </c>
    </row>
    <row r="535" spans="46:51">
      <c r="AT535" s="97" t="e">
        <f t="shared" ca="1" si="290"/>
        <v>#N/A</v>
      </c>
      <c r="AU535" s="91" t="e">
        <f t="shared" ca="1" si="291"/>
        <v>#N/A</v>
      </c>
      <c r="AV535" s="97" t="e">
        <f t="shared" ca="1" si="292"/>
        <v>#N/A</v>
      </c>
      <c r="AW535" s="91" t="e">
        <f t="shared" ca="1" si="293"/>
        <v>#N/A</v>
      </c>
      <c r="AX535" s="97" t="e">
        <f t="shared" ref="AX535" ca="1" si="297">-AX210</f>
        <v>#N/A</v>
      </c>
      <c r="AY535" s="91" t="e">
        <f t="shared" ca="1" si="295"/>
        <v>#N/A</v>
      </c>
    </row>
    <row r="536" spans="46:51">
      <c r="AT536" s="97" t="e">
        <f t="shared" ca="1" si="290"/>
        <v>#N/A</v>
      </c>
      <c r="AU536" s="91" t="e">
        <f t="shared" ca="1" si="291"/>
        <v>#N/A</v>
      </c>
      <c r="AV536" s="97" t="e">
        <f t="shared" ca="1" si="292"/>
        <v>#N/A</v>
      </c>
      <c r="AW536" s="91" t="e">
        <f t="shared" ca="1" si="293"/>
        <v>#N/A</v>
      </c>
      <c r="AX536" s="97" t="e">
        <f t="shared" ref="AX536" ca="1" si="298">-AX211</f>
        <v>#N/A</v>
      </c>
      <c r="AY536" s="91" t="e">
        <f t="shared" ca="1" si="295"/>
        <v>#N/A</v>
      </c>
    </row>
    <row r="537" spans="46:51">
      <c r="AT537" s="97" t="e">
        <f t="shared" ca="1" si="290"/>
        <v>#N/A</v>
      </c>
      <c r="AU537" s="91" t="e">
        <f t="shared" ca="1" si="291"/>
        <v>#N/A</v>
      </c>
      <c r="AV537" s="97" t="e">
        <f t="shared" ca="1" si="292"/>
        <v>#N/A</v>
      </c>
      <c r="AW537" s="91" t="e">
        <f t="shared" ca="1" si="293"/>
        <v>#N/A</v>
      </c>
      <c r="AX537" s="97" t="e">
        <f t="shared" ref="AX537" ca="1" si="299">-AX212</f>
        <v>#N/A</v>
      </c>
      <c r="AY537" s="91" t="e">
        <f t="shared" ca="1" si="295"/>
        <v>#N/A</v>
      </c>
    </row>
    <row r="538" spans="46:51">
      <c r="AT538" s="97" t="e">
        <f t="shared" ca="1" si="290"/>
        <v>#N/A</v>
      </c>
      <c r="AU538" s="91" t="e">
        <f t="shared" ca="1" si="291"/>
        <v>#N/A</v>
      </c>
      <c r="AV538" s="97" t="e">
        <f t="shared" ca="1" si="292"/>
        <v>#N/A</v>
      </c>
      <c r="AW538" s="91" t="e">
        <f t="shared" ca="1" si="293"/>
        <v>#N/A</v>
      </c>
      <c r="AX538" s="97" t="e">
        <f t="shared" ref="AX538" ca="1" si="300">-AX213</f>
        <v>#N/A</v>
      </c>
      <c r="AY538" s="91" t="e">
        <f t="shared" ca="1" si="295"/>
        <v>#N/A</v>
      </c>
    </row>
    <row r="539" spans="46:51">
      <c r="AT539" s="97" t="e">
        <f t="shared" ca="1" si="290"/>
        <v>#N/A</v>
      </c>
      <c r="AU539" s="91" t="e">
        <f t="shared" ca="1" si="291"/>
        <v>#N/A</v>
      </c>
      <c r="AV539" s="97" t="e">
        <f t="shared" ca="1" si="292"/>
        <v>#N/A</v>
      </c>
      <c r="AW539" s="91" t="e">
        <f t="shared" ca="1" si="293"/>
        <v>#N/A</v>
      </c>
      <c r="AX539" s="97" t="e">
        <f t="shared" ref="AX539" ca="1" si="301">-AX214</f>
        <v>#N/A</v>
      </c>
      <c r="AY539" s="91" t="e">
        <f t="shared" ca="1" si="295"/>
        <v>#N/A</v>
      </c>
    </row>
    <row r="540" spans="46:51">
      <c r="AT540" s="97" t="e">
        <f t="shared" ca="1" si="290"/>
        <v>#N/A</v>
      </c>
      <c r="AU540" s="91" t="e">
        <f t="shared" ca="1" si="291"/>
        <v>#N/A</v>
      </c>
      <c r="AV540" s="97" t="e">
        <f t="shared" ca="1" si="292"/>
        <v>#N/A</v>
      </c>
      <c r="AW540" s="91" t="e">
        <f t="shared" ca="1" si="293"/>
        <v>#N/A</v>
      </c>
      <c r="AX540" s="97" t="e">
        <f t="shared" ref="AX540" ca="1" si="302">-AX215</f>
        <v>#N/A</v>
      </c>
      <c r="AY540" s="91" t="e">
        <f t="shared" ca="1" si="295"/>
        <v>#N/A</v>
      </c>
    </row>
    <row r="541" spans="46:51">
      <c r="AT541" s="97" t="e">
        <f t="shared" ca="1" si="290"/>
        <v>#N/A</v>
      </c>
      <c r="AU541" s="91" t="e">
        <f t="shared" ca="1" si="291"/>
        <v>#N/A</v>
      </c>
      <c r="AV541" s="97" t="e">
        <f t="shared" ca="1" si="292"/>
        <v>#N/A</v>
      </c>
      <c r="AW541" s="91" t="e">
        <f t="shared" ca="1" si="293"/>
        <v>#N/A</v>
      </c>
      <c r="AX541" s="97" t="e">
        <f t="shared" ref="AX541" ca="1" si="303">-AX216</f>
        <v>#N/A</v>
      </c>
      <c r="AY541" s="91" t="e">
        <f t="shared" ca="1" si="295"/>
        <v>#N/A</v>
      </c>
    </row>
    <row r="542" spans="46:51">
      <c r="AT542" s="97" t="e">
        <f t="shared" ca="1" si="290"/>
        <v>#N/A</v>
      </c>
      <c r="AU542" s="91" t="e">
        <f t="shared" ca="1" si="291"/>
        <v>#N/A</v>
      </c>
      <c r="AV542" s="97" t="e">
        <f t="shared" ca="1" si="292"/>
        <v>#N/A</v>
      </c>
      <c r="AW542" s="91" t="e">
        <f t="shared" ca="1" si="293"/>
        <v>#N/A</v>
      </c>
      <c r="AX542" s="97" t="e">
        <f t="shared" ref="AX542" ca="1" si="304">-AX217</f>
        <v>#N/A</v>
      </c>
      <c r="AY542" s="91" t="e">
        <f t="shared" ca="1" si="295"/>
        <v>#N/A</v>
      </c>
    </row>
    <row r="543" spans="46:51">
      <c r="AT543" s="97" t="e">
        <f t="shared" ca="1" si="290"/>
        <v>#N/A</v>
      </c>
      <c r="AU543" s="91" t="e">
        <f t="shared" ca="1" si="291"/>
        <v>#N/A</v>
      </c>
      <c r="AV543" s="97" t="e">
        <f t="shared" ca="1" si="292"/>
        <v>#N/A</v>
      </c>
      <c r="AW543" s="91" t="e">
        <f t="shared" ca="1" si="293"/>
        <v>#N/A</v>
      </c>
      <c r="AX543" s="97" t="e">
        <f t="shared" ref="AX543" ca="1" si="305">-AX218</f>
        <v>#N/A</v>
      </c>
      <c r="AY543" s="91" t="e">
        <f t="shared" ca="1" si="295"/>
        <v>#N/A</v>
      </c>
    </row>
    <row r="544" spans="46:51">
      <c r="AT544" s="97" t="e">
        <f t="shared" ca="1" si="290"/>
        <v>#N/A</v>
      </c>
      <c r="AU544" s="91" t="e">
        <f t="shared" ca="1" si="291"/>
        <v>#N/A</v>
      </c>
      <c r="AV544" s="97" t="e">
        <f t="shared" ca="1" si="292"/>
        <v>#N/A</v>
      </c>
      <c r="AW544" s="91" t="e">
        <f t="shared" ca="1" si="293"/>
        <v>#N/A</v>
      </c>
      <c r="AX544" s="97" t="e">
        <f t="shared" ref="AX544" ca="1" si="306">-AX219</f>
        <v>#N/A</v>
      </c>
      <c r="AY544" s="91" t="e">
        <f t="shared" ca="1" si="295"/>
        <v>#N/A</v>
      </c>
    </row>
    <row r="545" spans="46:51">
      <c r="AT545" s="97" t="e">
        <f t="shared" ca="1" si="290"/>
        <v>#N/A</v>
      </c>
      <c r="AU545" s="91" t="e">
        <f t="shared" ca="1" si="291"/>
        <v>#N/A</v>
      </c>
      <c r="AV545" s="97" t="e">
        <f t="shared" ca="1" si="292"/>
        <v>#N/A</v>
      </c>
      <c r="AW545" s="91" t="e">
        <f t="shared" ca="1" si="293"/>
        <v>#N/A</v>
      </c>
      <c r="AX545" s="97" t="e">
        <f t="shared" ref="AX545" ca="1" si="307">-AX220</f>
        <v>#N/A</v>
      </c>
      <c r="AY545" s="91" t="e">
        <f t="shared" ca="1" si="295"/>
        <v>#N/A</v>
      </c>
    </row>
    <row r="546" spans="46:51">
      <c r="AT546" s="97" t="e">
        <f t="shared" ca="1" si="290"/>
        <v>#N/A</v>
      </c>
      <c r="AU546" s="91" t="e">
        <f t="shared" ca="1" si="291"/>
        <v>#N/A</v>
      </c>
      <c r="AV546" s="97" t="e">
        <f t="shared" ca="1" si="292"/>
        <v>#N/A</v>
      </c>
      <c r="AW546" s="91" t="e">
        <f t="shared" ca="1" si="293"/>
        <v>#N/A</v>
      </c>
      <c r="AX546" s="97" t="e">
        <f t="shared" ref="AX546" ca="1" si="308">-AX221</f>
        <v>#N/A</v>
      </c>
      <c r="AY546" s="91" t="e">
        <f t="shared" ca="1" si="295"/>
        <v>#N/A</v>
      </c>
    </row>
    <row r="547" spans="46:51">
      <c r="AT547" s="97" t="e">
        <f t="shared" ca="1" si="290"/>
        <v>#N/A</v>
      </c>
      <c r="AU547" s="91" t="e">
        <f t="shared" ca="1" si="291"/>
        <v>#N/A</v>
      </c>
      <c r="AV547" s="97" t="e">
        <f t="shared" ca="1" si="292"/>
        <v>#N/A</v>
      </c>
      <c r="AW547" s="91" t="e">
        <f t="shared" ca="1" si="293"/>
        <v>#N/A</v>
      </c>
      <c r="AX547" s="97" t="e">
        <f t="shared" ref="AX547" ca="1" si="309">-AX222</f>
        <v>#N/A</v>
      </c>
      <c r="AY547" s="91" t="e">
        <f t="shared" ca="1" si="295"/>
        <v>#N/A</v>
      </c>
    </row>
    <row r="548" spans="46:51">
      <c r="AT548" s="97" t="e">
        <f t="shared" ca="1" si="290"/>
        <v>#N/A</v>
      </c>
      <c r="AU548" s="91" t="e">
        <f t="shared" ca="1" si="291"/>
        <v>#N/A</v>
      </c>
      <c r="AV548" s="97" t="e">
        <f t="shared" ca="1" si="292"/>
        <v>#N/A</v>
      </c>
      <c r="AW548" s="91" t="e">
        <f t="shared" ca="1" si="293"/>
        <v>#N/A</v>
      </c>
      <c r="AX548" s="97" t="e">
        <f t="shared" ref="AX548" ca="1" si="310">-AX223</f>
        <v>#N/A</v>
      </c>
      <c r="AY548" s="91" t="e">
        <f t="shared" ca="1" si="295"/>
        <v>#N/A</v>
      </c>
    </row>
    <row r="549" spans="46:51">
      <c r="AT549" s="97" t="e">
        <f t="shared" ca="1" si="290"/>
        <v>#N/A</v>
      </c>
      <c r="AU549" s="91" t="e">
        <f t="shared" ca="1" si="291"/>
        <v>#N/A</v>
      </c>
      <c r="AV549" s="97" t="e">
        <f t="shared" ca="1" si="292"/>
        <v>#N/A</v>
      </c>
      <c r="AW549" s="91" t="e">
        <f t="shared" ca="1" si="293"/>
        <v>#N/A</v>
      </c>
      <c r="AX549" s="97" t="e">
        <f t="shared" ref="AX549" ca="1" si="311">-AX224</f>
        <v>#N/A</v>
      </c>
      <c r="AY549" s="91" t="e">
        <f t="shared" ca="1" si="295"/>
        <v>#N/A</v>
      </c>
    </row>
    <row r="550" spans="46:51">
      <c r="AT550" s="97" t="e">
        <f t="shared" ca="1" si="290"/>
        <v>#N/A</v>
      </c>
      <c r="AU550" s="91" t="e">
        <f t="shared" ca="1" si="291"/>
        <v>#N/A</v>
      </c>
      <c r="AV550" s="97" t="e">
        <f t="shared" ca="1" si="292"/>
        <v>#N/A</v>
      </c>
      <c r="AW550" s="91" t="e">
        <f t="shared" ca="1" si="293"/>
        <v>#N/A</v>
      </c>
      <c r="AX550" s="97" t="e">
        <f t="shared" ref="AX550" ca="1" si="312">-AX225</f>
        <v>#N/A</v>
      </c>
      <c r="AY550" s="91" t="e">
        <f t="shared" ca="1" si="295"/>
        <v>#N/A</v>
      </c>
    </row>
    <row r="551" spans="46:51">
      <c r="AT551" s="97" t="e">
        <f t="shared" ca="1" si="290"/>
        <v>#N/A</v>
      </c>
      <c r="AU551" s="91" t="e">
        <f t="shared" ca="1" si="291"/>
        <v>#N/A</v>
      </c>
      <c r="AV551" s="97" t="e">
        <f t="shared" ca="1" si="292"/>
        <v>#N/A</v>
      </c>
      <c r="AW551" s="91" t="e">
        <f t="shared" ca="1" si="293"/>
        <v>#N/A</v>
      </c>
      <c r="AX551" s="97" t="e">
        <f t="shared" ref="AX551" ca="1" si="313">-AX226</f>
        <v>#N/A</v>
      </c>
      <c r="AY551" s="91" t="e">
        <f t="shared" ca="1" si="295"/>
        <v>#N/A</v>
      </c>
    </row>
    <row r="552" spans="46:51">
      <c r="AT552" s="97" t="e">
        <f t="shared" ca="1" si="290"/>
        <v>#N/A</v>
      </c>
      <c r="AU552" s="91" t="e">
        <f t="shared" ca="1" si="291"/>
        <v>#N/A</v>
      </c>
      <c r="AV552" s="97" t="e">
        <f t="shared" ca="1" si="292"/>
        <v>#N/A</v>
      </c>
      <c r="AW552" s="91" t="e">
        <f t="shared" ca="1" si="293"/>
        <v>#N/A</v>
      </c>
      <c r="AX552" s="97" t="e">
        <f t="shared" ref="AX552" ca="1" si="314">-AX227</f>
        <v>#N/A</v>
      </c>
      <c r="AY552" s="91" t="e">
        <f t="shared" ca="1" si="295"/>
        <v>#N/A</v>
      </c>
    </row>
    <row r="553" spans="46:51">
      <c r="AT553" s="97" t="e">
        <f t="shared" ca="1" si="290"/>
        <v>#N/A</v>
      </c>
      <c r="AU553" s="91" t="e">
        <f t="shared" ca="1" si="291"/>
        <v>#N/A</v>
      </c>
      <c r="AV553" s="97" t="e">
        <f t="shared" ca="1" si="292"/>
        <v>#N/A</v>
      </c>
      <c r="AW553" s="91" t="e">
        <f t="shared" ca="1" si="293"/>
        <v>#N/A</v>
      </c>
      <c r="AX553" s="97" t="e">
        <f t="shared" ref="AX553" ca="1" si="315">-AX228</f>
        <v>#N/A</v>
      </c>
      <c r="AY553" s="91" t="e">
        <f t="shared" ca="1" si="295"/>
        <v>#N/A</v>
      </c>
    </row>
    <row r="554" spans="46:51">
      <c r="AT554" s="97" t="e">
        <f t="shared" ca="1" si="290"/>
        <v>#N/A</v>
      </c>
      <c r="AU554" s="91" t="e">
        <f t="shared" ca="1" si="291"/>
        <v>#N/A</v>
      </c>
      <c r="AV554" s="97" t="e">
        <f t="shared" ca="1" si="292"/>
        <v>#N/A</v>
      </c>
      <c r="AW554" s="91" t="e">
        <f t="shared" ca="1" si="293"/>
        <v>#N/A</v>
      </c>
      <c r="AX554" s="97" t="e">
        <f t="shared" ref="AX554" ca="1" si="316">-AX229</f>
        <v>#N/A</v>
      </c>
      <c r="AY554" s="91" t="e">
        <f t="shared" ca="1" si="295"/>
        <v>#N/A</v>
      </c>
    </row>
    <row r="555" spans="46:51">
      <c r="AT555" s="97" t="e">
        <f t="shared" ca="1" si="290"/>
        <v>#N/A</v>
      </c>
      <c r="AU555" s="91" t="e">
        <f t="shared" ca="1" si="291"/>
        <v>#N/A</v>
      </c>
      <c r="AV555" s="97" t="e">
        <f t="shared" ca="1" si="292"/>
        <v>#N/A</v>
      </c>
      <c r="AW555" s="91" t="e">
        <f t="shared" ca="1" si="293"/>
        <v>#N/A</v>
      </c>
      <c r="AX555" s="97" t="e">
        <f t="shared" ref="AX555" ca="1" si="317">-AX230</f>
        <v>#N/A</v>
      </c>
      <c r="AY555" s="91" t="e">
        <f t="shared" ca="1" si="295"/>
        <v>#N/A</v>
      </c>
    </row>
    <row r="556" spans="46:51">
      <c r="AT556" s="97" t="e">
        <f t="shared" ca="1" si="290"/>
        <v>#N/A</v>
      </c>
      <c r="AU556" s="91" t="e">
        <f t="shared" ca="1" si="291"/>
        <v>#N/A</v>
      </c>
      <c r="AV556" s="97" t="e">
        <f t="shared" ca="1" si="292"/>
        <v>#N/A</v>
      </c>
      <c r="AW556" s="91" t="e">
        <f t="shared" ca="1" si="293"/>
        <v>#N/A</v>
      </c>
      <c r="AX556" s="97" t="e">
        <f t="shared" ref="AX556" ca="1" si="318">-AX231</f>
        <v>#N/A</v>
      </c>
      <c r="AY556" s="91" t="e">
        <f t="shared" ca="1" si="295"/>
        <v>#N/A</v>
      </c>
    </row>
    <row r="557" spans="46:51">
      <c r="AT557" s="97" t="e">
        <f t="shared" ca="1" si="290"/>
        <v>#N/A</v>
      </c>
      <c r="AU557" s="91" t="e">
        <f t="shared" ca="1" si="291"/>
        <v>#N/A</v>
      </c>
      <c r="AV557" s="97" t="e">
        <f t="shared" ca="1" si="292"/>
        <v>#N/A</v>
      </c>
      <c r="AW557" s="91" t="e">
        <f t="shared" ca="1" si="293"/>
        <v>#N/A</v>
      </c>
      <c r="AX557" s="97" t="e">
        <f t="shared" ref="AX557" ca="1" si="319">-AX232</f>
        <v>#N/A</v>
      </c>
      <c r="AY557" s="91" t="e">
        <f t="shared" ca="1" si="295"/>
        <v>#N/A</v>
      </c>
    </row>
    <row r="558" spans="46:51">
      <c r="AT558" s="97" t="e">
        <f t="shared" ca="1" si="290"/>
        <v>#N/A</v>
      </c>
      <c r="AU558" s="91" t="e">
        <f t="shared" ca="1" si="291"/>
        <v>#N/A</v>
      </c>
      <c r="AV558" s="97" t="e">
        <f t="shared" ca="1" si="292"/>
        <v>#N/A</v>
      </c>
      <c r="AW558" s="91" t="e">
        <f t="shared" ca="1" si="293"/>
        <v>#N/A</v>
      </c>
      <c r="AX558" s="97" t="e">
        <f t="shared" ref="AX558" ca="1" si="320">-AX233</f>
        <v>#N/A</v>
      </c>
      <c r="AY558" s="91" t="e">
        <f t="shared" ca="1" si="295"/>
        <v>#N/A</v>
      </c>
    </row>
    <row r="559" spans="46:51">
      <c r="AT559" s="97" t="e">
        <f t="shared" ca="1" si="290"/>
        <v>#N/A</v>
      </c>
      <c r="AU559" s="91" t="e">
        <f t="shared" ca="1" si="291"/>
        <v>#N/A</v>
      </c>
      <c r="AV559" s="97" t="e">
        <f t="shared" ca="1" si="292"/>
        <v>#N/A</v>
      </c>
      <c r="AW559" s="91" t="e">
        <f t="shared" ca="1" si="293"/>
        <v>#N/A</v>
      </c>
      <c r="AX559" s="97" t="e">
        <f t="shared" ref="AX559" ca="1" si="321">-AX234</f>
        <v>#N/A</v>
      </c>
      <c r="AY559" s="91" t="e">
        <f t="shared" ca="1" si="295"/>
        <v>#N/A</v>
      </c>
    </row>
    <row r="560" spans="46:51">
      <c r="AT560" s="97" t="e">
        <f t="shared" ca="1" si="290"/>
        <v>#N/A</v>
      </c>
      <c r="AU560" s="91" t="e">
        <f t="shared" ca="1" si="291"/>
        <v>#N/A</v>
      </c>
      <c r="AV560" s="97" t="e">
        <f t="shared" ca="1" si="292"/>
        <v>#N/A</v>
      </c>
      <c r="AW560" s="91" t="e">
        <f t="shared" ca="1" si="293"/>
        <v>#N/A</v>
      </c>
      <c r="AX560" s="97" t="e">
        <f t="shared" ref="AX560" ca="1" si="322">-AX235</f>
        <v>#N/A</v>
      </c>
      <c r="AY560" s="91" t="e">
        <f t="shared" ca="1" si="295"/>
        <v>#N/A</v>
      </c>
    </row>
    <row r="561" spans="46:51">
      <c r="AT561" s="97" t="e">
        <f t="shared" ca="1" si="290"/>
        <v>#N/A</v>
      </c>
      <c r="AU561" s="91" t="e">
        <f t="shared" ca="1" si="291"/>
        <v>#N/A</v>
      </c>
      <c r="AV561" s="97" t="e">
        <f t="shared" ca="1" si="292"/>
        <v>#N/A</v>
      </c>
      <c r="AW561" s="91" t="e">
        <f t="shared" ca="1" si="293"/>
        <v>#N/A</v>
      </c>
      <c r="AX561" s="97" t="e">
        <f t="shared" ref="AX561" ca="1" si="323">-AX236</f>
        <v>#N/A</v>
      </c>
      <c r="AY561" s="91" t="e">
        <f t="shared" ca="1" si="295"/>
        <v>#N/A</v>
      </c>
    </row>
    <row r="562" spans="46:51">
      <c r="AT562" s="97" t="e">
        <f t="shared" ca="1" si="290"/>
        <v>#N/A</v>
      </c>
      <c r="AU562" s="91" t="e">
        <f t="shared" ca="1" si="291"/>
        <v>#N/A</v>
      </c>
      <c r="AV562" s="97" t="e">
        <f t="shared" ca="1" si="292"/>
        <v>#N/A</v>
      </c>
      <c r="AW562" s="91" t="e">
        <f t="shared" ca="1" si="293"/>
        <v>#N/A</v>
      </c>
      <c r="AX562" s="97" t="e">
        <f t="shared" ref="AX562" ca="1" si="324">-AX237</f>
        <v>#N/A</v>
      </c>
      <c r="AY562" s="91" t="e">
        <f t="shared" ca="1" si="295"/>
        <v>#N/A</v>
      </c>
    </row>
    <row r="563" spans="46:51">
      <c r="AT563" s="97" t="e">
        <f t="shared" ca="1" si="290"/>
        <v>#N/A</v>
      </c>
      <c r="AU563" s="91" t="e">
        <f t="shared" ca="1" si="291"/>
        <v>#N/A</v>
      </c>
      <c r="AV563" s="97" t="e">
        <f t="shared" ca="1" si="292"/>
        <v>#N/A</v>
      </c>
      <c r="AW563" s="91" t="e">
        <f t="shared" ca="1" si="293"/>
        <v>#N/A</v>
      </c>
      <c r="AX563" s="97" t="e">
        <f t="shared" ref="AX563" ca="1" si="325">-AX238</f>
        <v>#N/A</v>
      </c>
      <c r="AY563" s="91" t="e">
        <f t="shared" ca="1" si="295"/>
        <v>#N/A</v>
      </c>
    </row>
    <row r="564" spans="46:51">
      <c r="AT564" s="97" t="e">
        <f t="shared" ref="AT564:AT595" ca="1" si="326">-AT239</f>
        <v>#N/A</v>
      </c>
      <c r="AU564" s="91" t="e">
        <f t="shared" ref="AU564:AU595" ca="1" si="327">AU239</f>
        <v>#N/A</v>
      </c>
      <c r="AV564" s="97" t="e">
        <f t="shared" ref="AV564:AV595" ca="1" si="328">-AV239</f>
        <v>#N/A</v>
      </c>
      <c r="AW564" s="91" t="e">
        <f t="shared" ref="AW564:AW595" ca="1" si="329">AW239</f>
        <v>#N/A</v>
      </c>
      <c r="AX564" s="97" t="e">
        <f t="shared" ref="AX564" ca="1" si="330">-AX239</f>
        <v>#N/A</v>
      </c>
      <c r="AY564" s="91" t="e">
        <f t="shared" ca="1" si="295"/>
        <v>#N/A</v>
      </c>
    </row>
    <row r="565" spans="46:51">
      <c r="AT565" s="97" t="e">
        <f t="shared" ca="1" si="326"/>
        <v>#N/A</v>
      </c>
      <c r="AU565" s="91" t="e">
        <f t="shared" ca="1" si="327"/>
        <v>#N/A</v>
      </c>
      <c r="AV565" s="97" t="e">
        <f t="shared" ca="1" si="328"/>
        <v>#N/A</v>
      </c>
      <c r="AW565" s="91" t="e">
        <f t="shared" ca="1" si="329"/>
        <v>#N/A</v>
      </c>
      <c r="AX565" s="97" t="e">
        <f t="shared" ref="AX565" ca="1" si="331">-AX240</f>
        <v>#N/A</v>
      </c>
      <c r="AY565" s="91" t="e">
        <f t="shared" ca="1" si="295"/>
        <v>#N/A</v>
      </c>
    </row>
    <row r="566" spans="46:51">
      <c r="AT566" s="97" t="e">
        <f t="shared" ca="1" si="326"/>
        <v>#N/A</v>
      </c>
      <c r="AU566" s="91" t="e">
        <f t="shared" ca="1" si="327"/>
        <v>#N/A</v>
      </c>
      <c r="AV566" s="97" t="e">
        <f t="shared" ca="1" si="328"/>
        <v>#N/A</v>
      </c>
      <c r="AW566" s="91" t="e">
        <f t="shared" ca="1" si="329"/>
        <v>#N/A</v>
      </c>
      <c r="AX566" s="97" t="e">
        <f t="shared" ref="AX566" ca="1" si="332">-AX241</f>
        <v>#N/A</v>
      </c>
      <c r="AY566" s="91" t="e">
        <f t="shared" ca="1" si="295"/>
        <v>#N/A</v>
      </c>
    </row>
    <row r="567" spans="46:51">
      <c r="AT567" s="97" t="e">
        <f t="shared" ca="1" si="326"/>
        <v>#N/A</v>
      </c>
      <c r="AU567" s="91" t="e">
        <f t="shared" ca="1" si="327"/>
        <v>#N/A</v>
      </c>
      <c r="AV567" s="97" t="e">
        <f t="shared" ca="1" si="328"/>
        <v>#N/A</v>
      </c>
      <c r="AW567" s="91" t="e">
        <f t="shared" ca="1" si="329"/>
        <v>#N/A</v>
      </c>
      <c r="AX567" s="97" t="e">
        <f t="shared" ref="AX567" ca="1" si="333">-AX242</f>
        <v>#N/A</v>
      </c>
      <c r="AY567" s="91" t="e">
        <f t="shared" ca="1" si="295"/>
        <v>#N/A</v>
      </c>
    </row>
    <row r="568" spans="46:51">
      <c r="AT568" s="97" t="e">
        <f t="shared" ca="1" si="326"/>
        <v>#N/A</v>
      </c>
      <c r="AU568" s="91" t="e">
        <f t="shared" ca="1" si="327"/>
        <v>#N/A</v>
      </c>
      <c r="AV568" s="97" t="e">
        <f t="shared" ca="1" si="328"/>
        <v>#N/A</v>
      </c>
      <c r="AW568" s="91" t="e">
        <f t="shared" ca="1" si="329"/>
        <v>#N/A</v>
      </c>
      <c r="AX568" s="97" t="e">
        <f t="shared" ref="AX568" ca="1" si="334">-AX243</f>
        <v>#N/A</v>
      </c>
      <c r="AY568" s="91" t="e">
        <f t="shared" ca="1" si="295"/>
        <v>#N/A</v>
      </c>
    </row>
    <row r="569" spans="46:51">
      <c r="AT569" s="97" t="e">
        <f t="shared" ca="1" si="326"/>
        <v>#N/A</v>
      </c>
      <c r="AU569" s="91" t="e">
        <f t="shared" ca="1" si="327"/>
        <v>#N/A</v>
      </c>
      <c r="AV569" s="97" t="e">
        <f t="shared" ca="1" si="328"/>
        <v>#N/A</v>
      </c>
      <c r="AW569" s="91" t="e">
        <f t="shared" ca="1" si="329"/>
        <v>#N/A</v>
      </c>
      <c r="AX569" s="97" t="e">
        <f t="shared" ref="AX569" ca="1" si="335">-AX244</f>
        <v>#N/A</v>
      </c>
      <c r="AY569" s="91" t="e">
        <f t="shared" ca="1" si="295"/>
        <v>#N/A</v>
      </c>
    </row>
    <row r="570" spans="46:51">
      <c r="AT570" s="97" t="e">
        <f t="shared" ca="1" si="326"/>
        <v>#N/A</v>
      </c>
      <c r="AU570" s="91" t="e">
        <f t="shared" ca="1" si="327"/>
        <v>#N/A</v>
      </c>
      <c r="AV570" s="97" t="e">
        <f t="shared" ca="1" si="328"/>
        <v>#N/A</v>
      </c>
      <c r="AW570" s="91" t="e">
        <f t="shared" ca="1" si="329"/>
        <v>#N/A</v>
      </c>
      <c r="AX570" s="97" t="e">
        <f t="shared" ref="AX570" ca="1" si="336">-AX245</f>
        <v>#N/A</v>
      </c>
      <c r="AY570" s="91" t="e">
        <f t="shared" ca="1" si="295"/>
        <v>#N/A</v>
      </c>
    </row>
    <row r="571" spans="46:51">
      <c r="AT571" s="97" t="e">
        <f t="shared" ca="1" si="326"/>
        <v>#N/A</v>
      </c>
      <c r="AU571" s="91" t="e">
        <f t="shared" ca="1" si="327"/>
        <v>#N/A</v>
      </c>
      <c r="AV571" s="97" t="e">
        <f t="shared" ca="1" si="328"/>
        <v>#N/A</v>
      </c>
      <c r="AW571" s="91" t="e">
        <f t="shared" ca="1" si="329"/>
        <v>#N/A</v>
      </c>
      <c r="AX571" s="97" t="e">
        <f t="shared" ref="AX571" ca="1" si="337">-AX246</f>
        <v>#N/A</v>
      </c>
      <c r="AY571" s="91" t="e">
        <f t="shared" ca="1" si="295"/>
        <v>#N/A</v>
      </c>
    </row>
    <row r="572" spans="46:51">
      <c r="AT572" s="97" t="e">
        <f t="shared" ca="1" si="326"/>
        <v>#N/A</v>
      </c>
      <c r="AU572" s="91" t="e">
        <f t="shared" ca="1" si="327"/>
        <v>#N/A</v>
      </c>
      <c r="AV572" s="97" t="e">
        <f t="shared" ca="1" si="328"/>
        <v>#N/A</v>
      </c>
      <c r="AW572" s="91" t="e">
        <f t="shared" ca="1" si="329"/>
        <v>#N/A</v>
      </c>
      <c r="AX572" s="97" t="e">
        <f t="shared" ref="AX572" ca="1" si="338">-AX247</f>
        <v>#N/A</v>
      </c>
      <c r="AY572" s="91" t="e">
        <f t="shared" ca="1" si="295"/>
        <v>#N/A</v>
      </c>
    </row>
    <row r="573" spans="46:51">
      <c r="AT573" s="97" t="e">
        <f t="shared" ca="1" si="326"/>
        <v>#N/A</v>
      </c>
      <c r="AU573" s="91" t="e">
        <f t="shared" ca="1" si="327"/>
        <v>#N/A</v>
      </c>
      <c r="AV573" s="97" t="e">
        <f t="shared" ca="1" si="328"/>
        <v>#N/A</v>
      </c>
      <c r="AW573" s="91" t="e">
        <f t="shared" ca="1" si="329"/>
        <v>#N/A</v>
      </c>
      <c r="AX573" s="97" t="e">
        <f t="shared" ref="AX573" ca="1" si="339">-AX248</f>
        <v>#N/A</v>
      </c>
      <c r="AY573" s="91" t="e">
        <f t="shared" ca="1" si="295"/>
        <v>#N/A</v>
      </c>
    </row>
    <row r="574" spans="46:51">
      <c r="AT574" s="97" t="e">
        <f t="shared" ca="1" si="326"/>
        <v>#N/A</v>
      </c>
      <c r="AU574" s="91" t="e">
        <f t="shared" ca="1" si="327"/>
        <v>#N/A</v>
      </c>
      <c r="AV574" s="97" t="e">
        <f t="shared" ca="1" si="328"/>
        <v>#N/A</v>
      </c>
      <c r="AW574" s="91" t="e">
        <f t="shared" ca="1" si="329"/>
        <v>#N/A</v>
      </c>
      <c r="AX574" s="97" t="e">
        <f t="shared" ref="AX574" ca="1" si="340">-AX249</f>
        <v>#N/A</v>
      </c>
      <c r="AY574" s="91" t="e">
        <f t="shared" ca="1" si="295"/>
        <v>#N/A</v>
      </c>
    </row>
    <row r="575" spans="46:51">
      <c r="AT575" s="97" t="e">
        <f t="shared" ca="1" si="326"/>
        <v>#N/A</v>
      </c>
      <c r="AU575" s="91" t="e">
        <f t="shared" ca="1" si="327"/>
        <v>#N/A</v>
      </c>
      <c r="AV575" s="97" t="e">
        <f t="shared" ca="1" si="328"/>
        <v>#N/A</v>
      </c>
      <c r="AW575" s="91" t="e">
        <f t="shared" ca="1" si="329"/>
        <v>#N/A</v>
      </c>
      <c r="AX575" s="97" t="e">
        <f t="shared" ref="AX575" ca="1" si="341">-AX250</f>
        <v>#N/A</v>
      </c>
      <c r="AY575" s="91" t="e">
        <f t="shared" ca="1" si="295"/>
        <v>#N/A</v>
      </c>
    </row>
    <row r="576" spans="46:51">
      <c r="AT576" s="97" t="e">
        <f t="shared" ca="1" si="326"/>
        <v>#N/A</v>
      </c>
      <c r="AU576" s="91" t="e">
        <f t="shared" ca="1" si="327"/>
        <v>#N/A</v>
      </c>
      <c r="AV576" s="97" t="e">
        <f t="shared" ca="1" si="328"/>
        <v>#N/A</v>
      </c>
      <c r="AW576" s="91" t="e">
        <f t="shared" ca="1" si="329"/>
        <v>#N/A</v>
      </c>
      <c r="AX576" s="97" t="e">
        <f t="shared" ref="AX576" ca="1" si="342">-AX251</f>
        <v>#N/A</v>
      </c>
      <c r="AY576" s="91" t="e">
        <f t="shared" ca="1" si="295"/>
        <v>#N/A</v>
      </c>
    </row>
    <row r="577" spans="46:51">
      <c r="AT577" s="97" t="e">
        <f t="shared" ca="1" si="326"/>
        <v>#N/A</v>
      </c>
      <c r="AU577" s="91" t="e">
        <f t="shared" ca="1" si="327"/>
        <v>#N/A</v>
      </c>
      <c r="AV577" s="97" t="e">
        <f t="shared" ca="1" si="328"/>
        <v>#N/A</v>
      </c>
      <c r="AW577" s="91" t="e">
        <f t="shared" ca="1" si="329"/>
        <v>#N/A</v>
      </c>
      <c r="AX577" s="97" t="e">
        <f t="shared" ref="AX577" ca="1" si="343">-AX252</f>
        <v>#N/A</v>
      </c>
      <c r="AY577" s="91" t="e">
        <f t="shared" ca="1" si="295"/>
        <v>#N/A</v>
      </c>
    </row>
    <row r="578" spans="46:51">
      <c r="AT578" s="97" t="e">
        <f t="shared" ca="1" si="326"/>
        <v>#N/A</v>
      </c>
      <c r="AU578" s="91" t="e">
        <f t="shared" ca="1" si="327"/>
        <v>#N/A</v>
      </c>
      <c r="AV578" s="97" t="e">
        <f t="shared" ca="1" si="328"/>
        <v>#N/A</v>
      </c>
      <c r="AW578" s="91" t="e">
        <f t="shared" ca="1" si="329"/>
        <v>#N/A</v>
      </c>
      <c r="AX578" s="97" t="e">
        <f t="shared" ref="AX578" ca="1" si="344">-AX253</f>
        <v>#N/A</v>
      </c>
      <c r="AY578" s="91" t="e">
        <f t="shared" ca="1" si="295"/>
        <v>#N/A</v>
      </c>
    </row>
    <row r="579" spans="46:51">
      <c r="AT579" s="97" t="e">
        <f t="shared" ca="1" si="326"/>
        <v>#N/A</v>
      </c>
      <c r="AU579" s="91" t="e">
        <f t="shared" ca="1" si="327"/>
        <v>#N/A</v>
      </c>
      <c r="AV579" s="97" t="e">
        <f t="shared" ca="1" si="328"/>
        <v>#N/A</v>
      </c>
      <c r="AW579" s="91" t="e">
        <f t="shared" ca="1" si="329"/>
        <v>#N/A</v>
      </c>
      <c r="AX579" s="97" t="e">
        <f t="shared" ref="AX579" ca="1" si="345">-AX254</f>
        <v>#N/A</v>
      </c>
      <c r="AY579" s="91" t="e">
        <f t="shared" ca="1" si="295"/>
        <v>#N/A</v>
      </c>
    </row>
    <row r="580" spans="46:51">
      <c r="AT580" s="97" t="e">
        <f t="shared" ca="1" si="326"/>
        <v>#N/A</v>
      </c>
      <c r="AU580" s="91" t="e">
        <f t="shared" ca="1" si="327"/>
        <v>#N/A</v>
      </c>
      <c r="AV580" s="97" t="e">
        <f t="shared" ca="1" si="328"/>
        <v>#N/A</v>
      </c>
      <c r="AW580" s="91" t="e">
        <f t="shared" ca="1" si="329"/>
        <v>#N/A</v>
      </c>
      <c r="AX580" s="97" t="e">
        <f t="shared" ref="AX580" ca="1" si="346">-AX255</f>
        <v>#N/A</v>
      </c>
      <c r="AY580" s="91" t="e">
        <f t="shared" ca="1" si="295"/>
        <v>#N/A</v>
      </c>
    </row>
    <row r="581" spans="46:51">
      <c r="AT581" s="97" t="e">
        <f t="shared" ca="1" si="326"/>
        <v>#N/A</v>
      </c>
      <c r="AU581" s="91" t="e">
        <f t="shared" ca="1" si="327"/>
        <v>#N/A</v>
      </c>
      <c r="AV581" s="97" t="e">
        <f t="shared" ca="1" si="328"/>
        <v>#N/A</v>
      </c>
      <c r="AW581" s="91" t="e">
        <f t="shared" ca="1" si="329"/>
        <v>#N/A</v>
      </c>
      <c r="AX581" s="97" t="e">
        <f t="shared" ref="AX581" ca="1" si="347">-AX256</f>
        <v>#N/A</v>
      </c>
      <c r="AY581" s="91" t="e">
        <f t="shared" ca="1" si="295"/>
        <v>#N/A</v>
      </c>
    </row>
    <row r="582" spans="46:51">
      <c r="AT582" s="97" t="e">
        <f t="shared" ca="1" si="326"/>
        <v>#N/A</v>
      </c>
      <c r="AU582" s="91" t="e">
        <f t="shared" ca="1" si="327"/>
        <v>#N/A</v>
      </c>
      <c r="AV582" s="97" t="e">
        <f t="shared" ca="1" si="328"/>
        <v>#N/A</v>
      </c>
      <c r="AW582" s="91" t="e">
        <f t="shared" ca="1" si="329"/>
        <v>#N/A</v>
      </c>
      <c r="AX582" s="97" t="e">
        <f t="shared" ref="AX582" ca="1" si="348">-AX257</f>
        <v>#N/A</v>
      </c>
      <c r="AY582" s="91" t="e">
        <f t="shared" ca="1" si="295"/>
        <v>#N/A</v>
      </c>
    </row>
    <row r="583" spans="46:51">
      <c r="AT583" s="97" t="e">
        <f t="shared" ca="1" si="326"/>
        <v>#N/A</v>
      </c>
      <c r="AU583" s="91" t="e">
        <f t="shared" ca="1" si="327"/>
        <v>#N/A</v>
      </c>
      <c r="AV583" s="97" t="e">
        <f t="shared" ca="1" si="328"/>
        <v>#N/A</v>
      </c>
      <c r="AW583" s="91" t="e">
        <f t="shared" ca="1" si="329"/>
        <v>#N/A</v>
      </c>
      <c r="AX583" s="97" t="e">
        <f t="shared" ref="AX583" ca="1" si="349">-AX258</f>
        <v>#N/A</v>
      </c>
      <c r="AY583" s="91" t="e">
        <f t="shared" ca="1" si="295"/>
        <v>#N/A</v>
      </c>
    </row>
    <row r="584" spans="46:51">
      <c r="AT584" s="97" t="e">
        <f t="shared" ca="1" si="326"/>
        <v>#N/A</v>
      </c>
      <c r="AU584" s="91" t="e">
        <f t="shared" ca="1" si="327"/>
        <v>#N/A</v>
      </c>
      <c r="AV584" s="97" t="e">
        <f t="shared" ca="1" si="328"/>
        <v>#N/A</v>
      </c>
      <c r="AW584" s="91" t="e">
        <f t="shared" ca="1" si="329"/>
        <v>#N/A</v>
      </c>
      <c r="AX584" s="97" t="e">
        <f t="shared" ref="AX584" ca="1" si="350">-AX259</f>
        <v>#N/A</v>
      </c>
      <c r="AY584" s="91" t="e">
        <f t="shared" ca="1" si="295"/>
        <v>#N/A</v>
      </c>
    </row>
    <row r="585" spans="46:51">
      <c r="AT585" s="97" t="e">
        <f t="shared" ca="1" si="326"/>
        <v>#N/A</v>
      </c>
      <c r="AU585" s="91" t="e">
        <f t="shared" ca="1" si="327"/>
        <v>#N/A</v>
      </c>
      <c r="AV585" s="97" t="e">
        <f t="shared" ca="1" si="328"/>
        <v>#N/A</v>
      </c>
      <c r="AW585" s="91" t="e">
        <f t="shared" ca="1" si="329"/>
        <v>#N/A</v>
      </c>
      <c r="AX585" s="97" t="e">
        <f t="shared" ref="AX585" ca="1" si="351">-AX260</f>
        <v>#N/A</v>
      </c>
      <c r="AY585" s="91" t="e">
        <f t="shared" ca="1" si="295"/>
        <v>#N/A</v>
      </c>
    </row>
    <row r="586" spans="46:51">
      <c r="AT586" s="97" t="e">
        <f t="shared" ca="1" si="326"/>
        <v>#N/A</v>
      </c>
      <c r="AU586" s="91" t="e">
        <f t="shared" ca="1" si="327"/>
        <v>#N/A</v>
      </c>
      <c r="AV586" s="97" t="e">
        <f t="shared" ca="1" si="328"/>
        <v>#N/A</v>
      </c>
      <c r="AW586" s="91" t="e">
        <f t="shared" ca="1" si="329"/>
        <v>#N/A</v>
      </c>
      <c r="AX586" s="97" t="e">
        <f t="shared" ref="AX586" ca="1" si="352">-AX261</f>
        <v>#N/A</v>
      </c>
      <c r="AY586" s="91" t="e">
        <f t="shared" ca="1" si="295"/>
        <v>#N/A</v>
      </c>
    </row>
    <row r="587" spans="46:51">
      <c r="AT587" s="97" t="e">
        <f t="shared" ca="1" si="326"/>
        <v>#N/A</v>
      </c>
      <c r="AU587" s="91" t="e">
        <f t="shared" ca="1" si="327"/>
        <v>#N/A</v>
      </c>
      <c r="AV587" s="97" t="e">
        <f t="shared" ca="1" si="328"/>
        <v>#N/A</v>
      </c>
      <c r="AW587" s="91" t="e">
        <f t="shared" ca="1" si="329"/>
        <v>#N/A</v>
      </c>
      <c r="AX587" s="97" t="e">
        <f t="shared" ref="AX587" ca="1" si="353">-AX262</f>
        <v>#N/A</v>
      </c>
      <c r="AY587" s="91" t="e">
        <f t="shared" ca="1" si="295"/>
        <v>#N/A</v>
      </c>
    </row>
    <row r="588" spans="46:51">
      <c r="AT588" s="97" t="e">
        <f t="shared" ca="1" si="326"/>
        <v>#N/A</v>
      </c>
      <c r="AU588" s="91" t="e">
        <f t="shared" ca="1" si="327"/>
        <v>#N/A</v>
      </c>
      <c r="AV588" s="97" t="e">
        <f t="shared" ca="1" si="328"/>
        <v>#N/A</v>
      </c>
      <c r="AW588" s="91" t="e">
        <f t="shared" ca="1" si="329"/>
        <v>#N/A</v>
      </c>
      <c r="AX588" s="97" t="e">
        <f t="shared" ref="AX588" ca="1" si="354">-AX263</f>
        <v>#N/A</v>
      </c>
      <c r="AY588" s="91" t="e">
        <f t="shared" ca="1" si="295"/>
        <v>#N/A</v>
      </c>
    </row>
    <row r="589" spans="46:51">
      <c r="AT589" s="97" t="e">
        <f t="shared" ca="1" si="326"/>
        <v>#N/A</v>
      </c>
      <c r="AU589" s="91" t="e">
        <f t="shared" ca="1" si="327"/>
        <v>#N/A</v>
      </c>
      <c r="AV589" s="97" t="e">
        <f t="shared" ca="1" si="328"/>
        <v>#N/A</v>
      </c>
      <c r="AW589" s="91" t="e">
        <f t="shared" ca="1" si="329"/>
        <v>#N/A</v>
      </c>
      <c r="AX589" s="97" t="e">
        <f t="shared" ref="AX589" ca="1" si="355">-AX264</f>
        <v>#N/A</v>
      </c>
      <c r="AY589" s="91" t="e">
        <f t="shared" ca="1" si="295"/>
        <v>#N/A</v>
      </c>
    </row>
    <row r="590" spans="46:51">
      <c r="AT590" s="97" t="e">
        <f t="shared" ca="1" si="326"/>
        <v>#N/A</v>
      </c>
      <c r="AU590" s="91" t="e">
        <f t="shared" ca="1" si="327"/>
        <v>#N/A</v>
      </c>
      <c r="AV590" s="97" t="e">
        <f t="shared" ca="1" si="328"/>
        <v>#N/A</v>
      </c>
      <c r="AW590" s="91" t="e">
        <f t="shared" ca="1" si="329"/>
        <v>#N/A</v>
      </c>
      <c r="AX590" s="97" t="e">
        <f t="shared" ref="AX590" ca="1" si="356">-AX265</f>
        <v>#N/A</v>
      </c>
      <c r="AY590" s="91" t="e">
        <f t="shared" ca="1" si="295"/>
        <v>#N/A</v>
      </c>
    </row>
    <row r="591" spans="46:51">
      <c r="AT591" s="97" t="e">
        <f t="shared" ca="1" si="326"/>
        <v>#N/A</v>
      </c>
      <c r="AU591" s="91" t="e">
        <f t="shared" ca="1" si="327"/>
        <v>#N/A</v>
      </c>
      <c r="AV591" s="97" t="e">
        <f t="shared" ca="1" si="328"/>
        <v>#N/A</v>
      </c>
      <c r="AW591" s="91" t="e">
        <f t="shared" ca="1" si="329"/>
        <v>#N/A</v>
      </c>
      <c r="AX591" s="97" t="e">
        <f t="shared" ref="AX591" ca="1" si="357">-AX266</f>
        <v>#N/A</v>
      </c>
      <c r="AY591" s="91" t="e">
        <f t="shared" ca="1" si="295"/>
        <v>#N/A</v>
      </c>
    </row>
    <row r="592" spans="46:51">
      <c r="AT592" s="97" t="e">
        <f t="shared" ca="1" si="326"/>
        <v>#N/A</v>
      </c>
      <c r="AU592" s="91" t="e">
        <f t="shared" ca="1" si="327"/>
        <v>#N/A</v>
      </c>
      <c r="AV592" s="97" t="e">
        <f t="shared" ca="1" si="328"/>
        <v>#N/A</v>
      </c>
      <c r="AW592" s="91" t="e">
        <f t="shared" ca="1" si="329"/>
        <v>#N/A</v>
      </c>
      <c r="AX592" s="97" t="e">
        <f t="shared" ref="AX592" ca="1" si="358">-AX267</f>
        <v>#N/A</v>
      </c>
      <c r="AY592" s="91" t="e">
        <f t="shared" ca="1" si="295"/>
        <v>#N/A</v>
      </c>
    </row>
    <row r="593" spans="46:51">
      <c r="AT593" s="97" t="e">
        <f t="shared" ca="1" si="326"/>
        <v>#N/A</v>
      </c>
      <c r="AU593" s="91" t="e">
        <f t="shared" ca="1" si="327"/>
        <v>#N/A</v>
      </c>
      <c r="AV593" s="97" t="e">
        <f t="shared" ca="1" si="328"/>
        <v>#N/A</v>
      </c>
      <c r="AW593" s="91" t="e">
        <f t="shared" ca="1" si="329"/>
        <v>#N/A</v>
      </c>
      <c r="AX593" s="97" t="e">
        <f t="shared" ref="AX593" ca="1" si="359">-AX268</f>
        <v>#N/A</v>
      </c>
      <c r="AY593" s="91" t="e">
        <f t="shared" ca="1" si="295"/>
        <v>#N/A</v>
      </c>
    </row>
    <row r="594" spans="46:51">
      <c r="AT594" s="97" t="e">
        <f t="shared" ca="1" si="326"/>
        <v>#N/A</v>
      </c>
      <c r="AU594" s="91" t="e">
        <f t="shared" ca="1" si="327"/>
        <v>#N/A</v>
      </c>
      <c r="AV594" s="97" t="e">
        <f t="shared" ca="1" si="328"/>
        <v>#N/A</v>
      </c>
      <c r="AW594" s="91" t="e">
        <f t="shared" ca="1" si="329"/>
        <v>#N/A</v>
      </c>
      <c r="AX594" s="97" t="e">
        <f t="shared" ref="AX594" ca="1" si="360">-AX269</f>
        <v>#N/A</v>
      </c>
      <c r="AY594" s="91" t="e">
        <f t="shared" ca="1" si="295"/>
        <v>#N/A</v>
      </c>
    </row>
    <row r="595" spans="46:51">
      <c r="AT595" s="97" t="e">
        <f t="shared" ca="1" si="326"/>
        <v>#N/A</v>
      </c>
      <c r="AU595" s="91" t="e">
        <f t="shared" ca="1" si="327"/>
        <v>#N/A</v>
      </c>
      <c r="AV595" s="97" t="e">
        <f t="shared" ca="1" si="328"/>
        <v>#N/A</v>
      </c>
      <c r="AW595" s="91" t="e">
        <f t="shared" ca="1" si="329"/>
        <v>#N/A</v>
      </c>
      <c r="AX595" s="97" t="e">
        <f t="shared" ref="AX595" ca="1" si="361">-AX270</f>
        <v>#N/A</v>
      </c>
      <c r="AY595" s="91" t="e">
        <f t="shared" ca="1" si="295"/>
        <v>#N/A</v>
      </c>
    </row>
    <row r="596" spans="46:51">
      <c r="AT596" s="97" t="e">
        <f t="shared" ref="AT596:AT627" ca="1" si="362">-AT271</f>
        <v>#N/A</v>
      </c>
      <c r="AU596" s="91" t="e">
        <f t="shared" ref="AU596:AU627" ca="1" si="363">AU271</f>
        <v>#N/A</v>
      </c>
      <c r="AV596" s="97" t="e">
        <f t="shared" ref="AV596:AV627" ca="1" si="364">-AV271</f>
        <v>#N/A</v>
      </c>
      <c r="AW596" s="91" t="e">
        <f t="shared" ref="AW596:AW627" ca="1" si="365">AW271</f>
        <v>#N/A</v>
      </c>
      <c r="AX596" s="97" t="e">
        <f t="shared" ref="AX596" ca="1" si="366">-AX271</f>
        <v>#N/A</v>
      </c>
      <c r="AY596" s="91" t="e">
        <f t="shared" ca="1" si="295"/>
        <v>#N/A</v>
      </c>
    </row>
    <row r="597" spans="46:51">
      <c r="AT597" s="97" t="e">
        <f t="shared" ca="1" si="362"/>
        <v>#N/A</v>
      </c>
      <c r="AU597" s="91" t="e">
        <f t="shared" ca="1" si="363"/>
        <v>#N/A</v>
      </c>
      <c r="AV597" s="97" t="e">
        <f t="shared" ca="1" si="364"/>
        <v>#N/A</v>
      </c>
      <c r="AW597" s="91" t="e">
        <f t="shared" ca="1" si="365"/>
        <v>#N/A</v>
      </c>
      <c r="AX597" s="97" t="e">
        <f t="shared" ref="AX597" ca="1" si="367">-AX272</f>
        <v>#N/A</v>
      </c>
      <c r="AY597" s="91" t="e">
        <f t="shared" ref="AY597:AY660" ca="1" si="368">AY272</f>
        <v>#N/A</v>
      </c>
    </row>
    <row r="598" spans="46:51">
      <c r="AT598" s="97" t="e">
        <f t="shared" ca="1" si="362"/>
        <v>#N/A</v>
      </c>
      <c r="AU598" s="91" t="e">
        <f t="shared" ca="1" si="363"/>
        <v>#N/A</v>
      </c>
      <c r="AV598" s="97" t="e">
        <f t="shared" ca="1" si="364"/>
        <v>#N/A</v>
      </c>
      <c r="AW598" s="91" t="e">
        <f t="shared" ca="1" si="365"/>
        <v>#N/A</v>
      </c>
      <c r="AX598" s="97" t="e">
        <f t="shared" ref="AX598" ca="1" si="369">-AX273</f>
        <v>#N/A</v>
      </c>
      <c r="AY598" s="91" t="e">
        <f t="shared" ca="1" si="368"/>
        <v>#N/A</v>
      </c>
    </row>
    <row r="599" spans="46:51">
      <c r="AT599" s="97" t="e">
        <f t="shared" ca="1" si="362"/>
        <v>#N/A</v>
      </c>
      <c r="AU599" s="91" t="e">
        <f t="shared" ca="1" si="363"/>
        <v>#N/A</v>
      </c>
      <c r="AV599" s="97" t="e">
        <f t="shared" ca="1" si="364"/>
        <v>#N/A</v>
      </c>
      <c r="AW599" s="91" t="e">
        <f t="shared" ca="1" si="365"/>
        <v>#N/A</v>
      </c>
      <c r="AX599" s="97" t="e">
        <f t="shared" ref="AX599" ca="1" si="370">-AX274</f>
        <v>#N/A</v>
      </c>
      <c r="AY599" s="91" t="e">
        <f t="shared" ca="1" si="368"/>
        <v>#N/A</v>
      </c>
    </row>
    <row r="600" spans="46:51">
      <c r="AT600" s="97" t="e">
        <f t="shared" ca="1" si="362"/>
        <v>#N/A</v>
      </c>
      <c r="AU600" s="91" t="e">
        <f t="shared" ca="1" si="363"/>
        <v>#N/A</v>
      </c>
      <c r="AV600" s="97" t="e">
        <f t="shared" ca="1" si="364"/>
        <v>#N/A</v>
      </c>
      <c r="AW600" s="91" t="e">
        <f t="shared" ca="1" si="365"/>
        <v>#N/A</v>
      </c>
      <c r="AX600" s="97" t="e">
        <f t="shared" ref="AX600" ca="1" si="371">-AX275</f>
        <v>#N/A</v>
      </c>
      <c r="AY600" s="91" t="e">
        <f t="shared" ca="1" si="368"/>
        <v>#N/A</v>
      </c>
    </row>
    <row r="601" spans="46:51">
      <c r="AT601" s="97" t="e">
        <f t="shared" ca="1" si="362"/>
        <v>#N/A</v>
      </c>
      <c r="AU601" s="91" t="e">
        <f t="shared" ca="1" si="363"/>
        <v>#N/A</v>
      </c>
      <c r="AV601" s="97" t="e">
        <f t="shared" ca="1" si="364"/>
        <v>#N/A</v>
      </c>
      <c r="AW601" s="91" t="e">
        <f t="shared" ca="1" si="365"/>
        <v>#N/A</v>
      </c>
      <c r="AX601" s="97" t="e">
        <f t="shared" ref="AX601" ca="1" si="372">-AX276</f>
        <v>#N/A</v>
      </c>
      <c r="AY601" s="91" t="e">
        <f t="shared" ca="1" si="368"/>
        <v>#N/A</v>
      </c>
    </row>
    <row r="602" spans="46:51">
      <c r="AT602" s="97" t="e">
        <f t="shared" ca="1" si="362"/>
        <v>#N/A</v>
      </c>
      <c r="AU602" s="91" t="e">
        <f t="shared" ca="1" si="363"/>
        <v>#N/A</v>
      </c>
      <c r="AV602" s="97" t="e">
        <f t="shared" ca="1" si="364"/>
        <v>#N/A</v>
      </c>
      <c r="AW602" s="91" t="e">
        <f t="shared" ca="1" si="365"/>
        <v>#N/A</v>
      </c>
      <c r="AX602" s="97" t="e">
        <f t="shared" ref="AX602" ca="1" si="373">-AX277</f>
        <v>#N/A</v>
      </c>
      <c r="AY602" s="91" t="e">
        <f t="shared" ca="1" si="368"/>
        <v>#N/A</v>
      </c>
    </row>
    <row r="603" spans="46:51">
      <c r="AT603" s="97" t="e">
        <f t="shared" ca="1" si="362"/>
        <v>#N/A</v>
      </c>
      <c r="AU603" s="91" t="e">
        <f t="shared" ca="1" si="363"/>
        <v>#N/A</v>
      </c>
      <c r="AV603" s="97" t="e">
        <f t="shared" ca="1" si="364"/>
        <v>#N/A</v>
      </c>
      <c r="AW603" s="91" t="e">
        <f t="shared" ca="1" si="365"/>
        <v>#N/A</v>
      </c>
      <c r="AX603" s="97" t="e">
        <f t="shared" ref="AX603" ca="1" si="374">-AX278</f>
        <v>#N/A</v>
      </c>
      <c r="AY603" s="91" t="e">
        <f t="shared" ca="1" si="368"/>
        <v>#N/A</v>
      </c>
    </row>
    <row r="604" spans="46:51">
      <c r="AT604" s="97" t="e">
        <f t="shared" ca="1" si="362"/>
        <v>#N/A</v>
      </c>
      <c r="AU604" s="91" t="e">
        <f t="shared" ca="1" si="363"/>
        <v>#N/A</v>
      </c>
      <c r="AV604" s="97" t="e">
        <f t="shared" ca="1" si="364"/>
        <v>#N/A</v>
      </c>
      <c r="AW604" s="91" t="e">
        <f t="shared" ca="1" si="365"/>
        <v>#N/A</v>
      </c>
      <c r="AX604" s="97" t="e">
        <f t="shared" ref="AX604" ca="1" si="375">-AX279</f>
        <v>#N/A</v>
      </c>
      <c r="AY604" s="91" t="e">
        <f t="shared" ca="1" si="368"/>
        <v>#N/A</v>
      </c>
    </row>
    <row r="605" spans="46:51">
      <c r="AT605" s="97" t="e">
        <f t="shared" ca="1" si="362"/>
        <v>#N/A</v>
      </c>
      <c r="AU605" s="91" t="e">
        <f t="shared" ca="1" si="363"/>
        <v>#N/A</v>
      </c>
      <c r="AV605" s="97" t="e">
        <f t="shared" ca="1" si="364"/>
        <v>#N/A</v>
      </c>
      <c r="AW605" s="91" t="e">
        <f t="shared" ca="1" si="365"/>
        <v>#N/A</v>
      </c>
      <c r="AX605" s="97" t="e">
        <f t="shared" ref="AX605" ca="1" si="376">-AX280</f>
        <v>#N/A</v>
      </c>
      <c r="AY605" s="91" t="e">
        <f t="shared" ca="1" si="368"/>
        <v>#N/A</v>
      </c>
    </row>
    <row r="606" spans="46:51">
      <c r="AT606" s="97" t="e">
        <f t="shared" ca="1" si="362"/>
        <v>#N/A</v>
      </c>
      <c r="AU606" s="91" t="e">
        <f t="shared" ca="1" si="363"/>
        <v>#N/A</v>
      </c>
      <c r="AV606" s="97" t="e">
        <f t="shared" ca="1" si="364"/>
        <v>#N/A</v>
      </c>
      <c r="AW606" s="91" t="e">
        <f t="shared" ca="1" si="365"/>
        <v>#N/A</v>
      </c>
      <c r="AX606" s="97" t="e">
        <f t="shared" ref="AX606" ca="1" si="377">-AX281</f>
        <v>#N/A</v>
      </c>
      <c r="AY606" s="91" t="e">
        <f t="shared" ca="1" si="368"/>
        <v>#N/A</v>
      </c>
    </row>
    <row r="607" spans="46:51">
      <c r="AT607" s="97" t="e">
        <f t="shared" ca="1" si="362"/>
        <v>#N/A</v>
      </c>
      <c r="AU607" s="91" t="e">
        <f t="shared" ca="1" si="363"/>
        <v>#N/A</v>
      </c>
      <c r="AV607" s="97" t="e">
        <f t="shared" ca="1" si="364"/>
        <v>#N/A</v>
      </c>
      <c r="AW607" s="91" t="e">
        <f t="shared" ca="1" si="365"/>
        <v>#N/A</v>
      </c>
      <c r="AX607" s="97" t="e">
        <f t="shared" ref="AX607" ca="1" si="378">-AX282</f>
        <v>#N/A</v>
      </c>
      <c r="AY607" s="91" t="e">
        <f t="shared" ca="1" si="368"/>
        <v>#N/A</v>
      </c>
    </row>
    <row r="608" spans="46:51">
      <c r="AT608" s="97" t="e">
        <f t="shared" ca="1" si="362"/>
        <v>#N/A</v>
      </c>
      <c r="AU608" s="91" t="e">
        <f t="shared" ca="1" si="363"/>
        <v>#N/A</v>
      </c>
      <c r="AV608" s="97" t="e">
        <f t="shared" ca="1" si="364"/>
        <v>#N/A</v>
      </c>
      <c r="AW608" s="91" t="e">
        <f t="shared" ca="1" si="365"/>
        <v>#N/A</v>
      </c>
      <c r="AX608" s="97" t="e">
        <f t="shared" ref="AX608" ca="1" si="379">-AX283</f>
        <v>#N/A</v>
      </c>
      <c r="AY608" s="91" t="e">
        <f t="shared" ca="1" si="368"/>
        <v>#N/A</v>
      </c>
    </row>
    <row r="609" spans="46:51">
      <c r="AT609" s="97" t="e">
        <f t="shared" ca="1" si="362"/>
        <v>#N/A</v>
      </c>
      <c r="AU609" s="91" t="e">
        <f t="shared" ca="1" si="363"/>
        <v>#N/A</v>
      </c>
      <c r="AV609" s="97" t="e">
        <f t="shared" ca="1" si="364"/>
        <v>#N/A</v>
      </c>
      <c r="AW609" s="91" t="e">
        <f t="shared" ca="1" si="365"/>
        <v>#N/A</v>
      </c>
      <c r="AX609" s="97" t="e">
        <f t="shared" ref="AX609" ca="1" si="380">-AX284</f>
        <v>#N/A</v>
      </c>
      <c r="AY609" s="91" t="e">
        <f t="shared" ca="1" si="368"/>
        <v>#N/A</v>
      </c>
    </row>
    <row r="610" spans="46:51">
      <c r="AT610" s="97" t="e">
        <f t="shared" ca="1" si="362"/>
        <v>#N/A</v>
      </c>
      <c r="AU610" s="91" t="e">
        <f t="shared" ca="1" si="363"/>
        <v>#N/A</v>
      </c>
      <c r="AV610" s="97" t="e">
        <f t="shared" ca="1" si="364"/>
        <v>#N/A</v>
      </c>
      <c r="AW610" s="91" t="e">
        <f t="shared" ca="1" si="365"/>
        <v>#N/A</v>
      </c>
      <c r="AX610" s="97" t="e">
        <f t="shared" ref="AX610" ca="1" si="381">-AX285</f>
        <v>#N/A</v>
      </c>
      <c r="AY610" s="91" t="e">
        <f t="shared" ca="1" si="368"/>
        <v>#N/A</v>
      </c>
    </row>
    <row r="611" spans="46:51">
      <c r="AT611" s="97" t="e">
        <f t="shared" ca="1" si="362"/>
        <v>#N/A</v>
      </c>
      <c r="AU611" s="91" t="e">
        <f t="shared" ca="1" si="363"/>
        <v>#N/A</v>
      </c>
      <c r="AV611" s="97" t="e">
        <f t="shared" ca="1" si="364"/>
        <v>#N/A</v>
      </c>
      <c r="AW611" s="91" t="e">
        <f t="shared" ca="1" si="365"/>
        <v>#N/A</v>
      </c>
      <c r="AX611" s="97" t="e">
        <f t="shared" ref="AX611" ca="1" si="382">-AX286</f>
        <v>#N/A</v>
      </c>
      <c r="AY611" s="91" t="e">
        <f t="shared" ca="1" si="368"/>
        <v>#N/A</v>
      </c>
    </row>
    <row r="612" spans="46:51">
      <c r="AT612" s="97" t="e">
        <f t="shared" ca="1" si="362"/>
        <v>#N/A</v>
      </c>
      <c r="AU612" s="91" t="e">
        <f t="shared" ca="1" si="363"/>
        <v>#N/A</v>
      </c>
      <c r="AV612" s="97" t="e">
        <f t="shared" ca="1" si="364"/>
        <v>#N/A</v>
      </c>
      <c r="AW612" s="91" t="e">
        <f t="shared" ca="1" si="365"/>
        <v>#N/A</v>
      </c>
      <c r="AX612" s="97" t="e">
        <f t="shared" ref="AX612" ca="1" si="383">-AX287</f>
        <v>#N/A</v>
      </c>
      <c r="AY612" s="91" t="e">
        <f t="shared" ca="1" si="368"/>
        <v>#N/A</v>
      </c>
    </row>
    <row r="613" spans="46:51">
      <c r="AT613" s="97" t="e">
        <f t="shared" ca="1" si="362"/>
        <v>#N/A</v>
      </c>
      <c r="AU613" s="91" t="e">
        <f t="shared" ca="1" si="363"/>
        <v>#N/A</v>
      </c>
      <c r="AV613" s="97" t="e">
        <f t="shared" ca="1" si="364"/>
        <v>#N/A</v>
      </c>
      <c r="AW613" s="91" t="e">
        <f t="shared" ca="1" si="365"/>
        <v>#N/A</v>
      </c>
      <c r="AX613" s="97" t="e">
        <f t="shared" ref="AX613" ca="1" si="384">-AX288</f>
        <v>#N/A</v>
      </c>
      <c r="AY613" s="91" t="e">
        <f t="shared" ca="1" si="368"/>
        <v>#N/A</v>
      </c>
    </row>
    <row r="614" spans="46:51">
      <c r="AT614" s="97" t="e">
        <f t="shared" ca="1" si="362"/>
        <v>#N/A</v>
      </c>
      <c r="AU614" s="91" t="e">
        <f t="shared" ca="1" si="363"/>
        <v>#N/A</v>
      </c>
      <c r="AV614" s="97" t="e">
        <f t="shared" ca="1" si="364"/>
        <v>#N/A</v>
      </c>
      <c r="AW614" s="91" t="e">
        <f t="shared" ca="1" si="365"/>
        <v>#N/A</v>
      </c>
      <c r="AX614" s="97" t="e">
        <f t="shared" ref="AX614" ca="1" si="385">-AX289</f>
        <v>#N/A</v>
      </c>
      <c r="AY614" s="91" t="e">
        <f t="shared" ca="1" si="368"/>
        <v>#N/A</v>
      </c>
    </row>
    <row r="615" spans="46:51">
      <c r="AT615" s="97" t="e">
        <f t="shared" ca="1" si="362"/>
        <v>#N/A</v>
      </c>
      <c r="AU615" s="91" t="e">
        <f t="shared" ca="1" si="363"/>
        <v>#N/A</v>
      </c>
      <c r="AV615" s="97" t="e">
        <f t="shared" ca="1" si="364"/>
        <v>#N/A</v>
      </c>
      <c r="AW615" s="91" t="e">
        <f t="shared" ca="1" si="365"/>
        <v>#N/A</v>
      </c>
      <c r="AX615" s="97" t="e">
        <f t="shared" ref="AX615" ca="1" si="386">-AX290</f>
        <v>#N/A</v>
      </c>
      <c r="AY615" s="91" t="e">
        <f t="shared" ca="1" si="368"/>
        <v>#N/A</v>
      </c>
    </row>
    <row r="616" spans="46:51">
      <c r="AT616" s="97" t="e">
        <f t="shared" ca="1" si="362"/>
        <v>#N/A</v>
      </c>
      <c r="AU616" s="91" t="e">
        <f t="shared" ca="1" si="363"/>
        <v>#N/A</v>
      </c>
      <c r="AV616" s="97" t="e">
        <f t="shared" ca="1" si="364"/>
        <v>#N/A</v>
      </c>
      <c r="AW616" s="91" t="e">
        <f t="shared" ca="1" si="365"/>
        <v>#N/A</v>
      </c>
      <c r="AX616" s="97" t="e">
        <f t="shared" ref="AX616" ca="1" si="387">-AX291</f>
        <v>#N/A</v>
      </c>
      <c r="AY616" s="91" t="e">
        <f t="shared" ca="1" si="368"/>
        <v>#N/A</v>
      </c>
    </row>
    <row r="617" spans="46:51">
      <c r="AT617" s="97" t="e">
        <f t="shared" ca="1" si="362"/>
        <v>#N/A</v>
      </c>
      <c r="AU617" s="91" t="e">
        <f t="shared" ca="1" si="363"/>
        <v>#N/A</v>
      </c>
      <c r="AV617" s="97" t="e">
        <f t="shared" ca="1" si="364"/>
        <v>#N/A</v>
      </c>
      <c r="AW617" s="91" t="e">
        <f t="shared" ca="1" si="365"/>
        <v>#N/A</v>
      </c>
      <c r="AX617" s="97" t="e">
        <f t="shared" ref="AX617" ca="1" si="388">-AX292</f>
        <v>#N/A</v>
      </c>
      <c r="AY617" s="91" t="e">
        <f t="shared" ca="1" si="368"/>
        <v>#N/A</v>
      </c>
    </row>
    <row r="618" spans="46:51">
      <c r="AT618" s="97" t="e">
        <f t="shared" ca="1" si="362"/>
        <v>#N/A</v>
      </c>
      <c r="AU618" s="91" t="e">
        <f t="shared" ca="1" si="363"/>
        <v>#N/A</v>
      </c>
      <c r="AV618" s="97" t="e">
        <f t="shared" ca="1" si="364"/>
        <v>#N/A</v>
      </c>
      <c r="AW618" s="91" t="e">
        <f t="shared" ca="1" si="365"/>
        <v>#N/A</v>
      </c>
      <c r="AX618" s="97" t="e">
        <f t="shared" ref="AX618" ca="1" si="389">-AX293</f>
        <v>#N/A</v>
      </c>
      <c r="AY618" s="91" t="e">
        <f t="shared" ca="1" si="368"/>
        <v>#N/A</v>
      </c>
    </row>
    <row r="619" spans="46:51">
      <c r="AT619" s="97" t="e">
        <f t="shared" ca="1" si="362"/>
        <v>#N/A</v>
      </c>
      <c r="AU619" s="91" t="e">
        <f t="shared" ca="1" si="363"/>
        <v>#N/A</v>
      </c>
      <c r="AV619" s="97" t="e">
        <f t="shared" ca="1" si="364"/>
        <v>#N/A</v>
      </c>
      <c r="AW619" s="91" t="e">
        <f t="shared" ca="1" si="365"/>
        <v>#N/A</v>
      </c>
      <c r="AX619" s="97" t="e">
        <f t="shared" ref="AX619" ca="1" si="390">-AX294</f>
        <v>#N/A</v>
      </c>
      <c r="AY619" s="91" t="e">
        <f t="shared" ca="1" si="368"/>
        <v>#N/A</v>
      </c>
    </row>
    <row r="620" spans="46:51">
      <c r="AT620" s="97" t="e">
        <f t="shared" ca="1" si="362"/>
        <v>#N/A</v>
      </c>
      <c r="AU620" s="91" t="e">
        <f t="shared" ca="1" si="363"/>
        <v>#N/A</v>
      </c>
      <c r="AV620" s="97" t="e">
        <f t="shared" ca="1" si="364"/>
        <v>#N/A</v>
      </c>
      <c r="AW620" s="91" t="e">
        <f t="shared" ca="1" si="365"/>
        <v>#N/A</v>
      </c>
      <c r="AX620" s="97" t="e">
        <f t="shared" ref="AX620" ca="1" si="391">-AX295</f>
        <v>#N/A</v>
      </c>
      <c r="AY620" s="91" t="e">
        <f t="shared" ca="1" si="368"/>
        <v>#N/A</v>
      </c>
    </row>
    <row r="621" spans="46:51">
      <c r="AT621" s="97" t="e">
        <f t="shared" ca="1" si="362"/>
        <v>#N/A</v>
      </c>
      <c r="AU621" s="91" t="e">
        <f t="shared" ca="1" si="363"/>
        <v>#N/A</v>
      </c>
      <c r="AV621" s="97" t="e">
        <f t="shared" ca="1" si="364"/>
        <v>#N/A</v>
      </c>
      <c r="AW621" s="91" t="e">
        <f t="shared" ca="1" si="365"/>
        <v>#N/A</v>
      </c>
      <c r="AX621" s="97" t="e">
        <f t="shared" ref="AX621" ca="1" si="392">-AX296</f>
        <v>#N/A</v>
      </c>
      <c r="AY621" s="91" t="e">
        <f t="shared" ca="1" si="368"/>
        <v>#N/A</v>
      </c>
    </row>
    <row r="622" spans="46:51">
      <c r="AT622" s="97" t="e">
        <f t="shared" ca="1" si="362"/>
        <v>#N/A</v>
      </c>
      <c r="AU622" s="91" t="e">
        <f t="shared" ca="1" si="363"/>
        <v>#N/A</v>
      </c>
      <c r="AV622" s="97" t="e">
        <f t="shared" ca="1" si="364"/>
        <v>#N/A</v>
      </c>
      <c r="AW622" s="91" t="e">
        <f t="shared" ca="1" si="365"/>
        <v>#N/A</v>
      </c>
      <c r="AX622" s="97" t="e">
        <f t="shared" ref="AX622" ca="1" si="393">-AX297</f>
        <v>#N/A</v>
      </c>
      <c r="AY622" s="91" t="e">
        <f t="shared" ca="1" si="368"/>
        <v>#N/A</v>
      </c>
    </row>
    <row r="623" spans="46:51">
      <c r="AT623" s="97" t="e">
        <f t="shared" ca="1" si="362"/>
        <v>#N/A</v>
      </c>
      <c r="AU623" s="91" t="e">
        <f t="shared" ca="1" si="363"/>
        <v>#N/A</v>
      </c>
      <c r="AV623" s="97" t="e">
        <f t="shared" ca="1" si="364"/>
        <v>#N/A</v>
      </c>
      <c r="AW623" s="91" t="e">
        <f t="shared" ca="1" si="365"/>
        <v>#N/A</v>
      </c>
      <c r="AX623" s="97" t="e">
        <f t="shared" ref="AX623" ca="1" si="394">-AX298</f>
        <v>#N/A</v>
      </c>
      <c r="AY623" s="91" t="e">
        <f t="shared" ca="1" si="368"/>
        <v>#N/A</v>
      </c>
    </row>
    <row r="624" spans="46:51">
      <c r="AT624" s="97" t="e">
        <f t="shared" ca="1" si="362"/>
        <v>#N/A</v>
      </c>
      <c r="AU624" s="91" t="e">
        <f t="shared" ca="1" si="363"/>
        <v>#N/A</v>
      </c>
      <c r="AV624" s="97" t="e">
        <f t="shared" ca="1" si="364"/>
        <v>#N/A</v>
      </c>
      <c r="AW624" s="91" t="e">
        <f t="shared" ca="1" si="365"/>
        <v>#N/A</v>
      </c>
      <c r="AX624" s="97" t="e">
        <f t="shared" ref="AX624" ca="1" si="395">-AX299</f>
        <v>#N/A</v>
      </c>
      <c r="AY624" s="91" t="e">
        <f t="shared" ca="1" si="368"/>
        <v>#N/A</v>
      </c>
    </row>
    <row r="625" spans="46:51">
      <c r="AT625" s="97" t="e">
        <f t="shared" ca="1" si="362"/>
        <v>#N/A</v>
      </c>
      <c r="AU625" s="91" t="e">
        <f t="shared" ca="1" si="363"/>
        <v>#N/A</v>
      </c>
      <c r="AV625" s="97" t="e">
        <f t="shared" ca="1" si="364"/>
        <v>#N/A</v>
      </c>
      <c r="AW625" s="91" t="e">
        <f t="shared" ca="1" si="365"/>
        <v>#N/A</v>
      </c>
      <c r="AX625" s="97" t="e">
        <f t="shared" ref="AX625" ca="1" si="396">-AX300</f>
        <v>#N/A</v>
      </c>
      <c r="AY625" s="91" t="e">
        <f t="shared" ca="1" si="368"/>
        <v>#N/A</v>
      </c>
    </row>
    <row r="626" spans="46:51">
      <c r="AT626" s="97" t="e">
        <f t="shared" ca="1" si="362"/>
        <v>#N/A</v>
      </c>
      <c r="AU626" s="91" t="e">
        <f t="shared" ca="1" si="363"/>
        <v>#N/A</v>
      </c>
      <c r="AV626" s="97" t="e">
        <f t="shared" ca="1" si="364"/>
        <v>#N/A</v>
      </c>
      <c r="AW626" s="91" t="e">
        <f t="shared" ca="1" si="365"/>
        <v>#N/A</v>
      </c>
      <c r="AX626" s="97" t="e">
        <f t="shared" ref="AX626" ca="1" si="397">-AX301</f>
        <v>#N/A</v>
      </c>
      <c r="AY626" s="91" t="e">
        <f t="shared" ca="1" si="368"/>
        <v>#N/A</v>
      </c>
    </row>
    <row r="627" spans="46:51">
      <c r="AT627" s="97" t="e">
        <f t="shared" ca="1" si="362"/>
        <v>#N/A</v>
      </c>
      <c r="AU627" s="91" t="e">
        <f t="shared" ca="1" si="363"/>
        <v>#N/A</v>
      </c>
      <c r="AV627" s="97" t="e">
        <f t="shared" ca="1" si="364"/>
        <v>#N/A</v>
      </c>
      <c r="AW627" s="91" t="e">
        <f t="shared" ca="1" si="365"/>
        <v>#N/A</v>
      </c>
      <c r="AX627" s="97" t="e">
        <f t="shared" ref="AX627" ca="1" si="398">-AX302</f>
        <v>#N/A</v>
      </c>
      <c r="AY627" s="91" t="e">
        <f t="shared" ca="1" si="368"/>
        <v>#N/A</v>
      </c>
    </row>
    <row r="628" spans="46:51">
      <c r="AT628" s="97" t="e">
        <f t="shared" ref="AT628:AT659" ca="1" si="399">-AT303</f>
        <v>#N/A</v>
      </c>
      <c r="AU628" s="91" t="e">
        <f t="shared" ref="AU628:AU659" ca="1" si="400">AU303</f>
        <v>#N/A</v>
      </c>
      <c r="AV628" s="97" t="e">
        <f t="shared" ref="AV628:AV659" ca="1" si="401">-AV303</f>
        <v>#N/A</v>
      </c>
      <c r="AW628" s="91" t="e">
        <f t="shared" ref="AW628:AW659" ca="1" si="402">AW303</f>
        <v>#N/A</v>
      </c>
      <c r="AX628" s="97" t="e">
        <f t="shared" ref="AX628" ca="1" si="403">-AX303</f>
        <v>#N/A</v>
      </c>
      <c r="AY628" s="91" t="e">
        <f t="shared" ca="1" si="368"/>
        <v>#N/A</v>
      </c>
    </row>
    <row r="629" spans="46:51">
      <c r="AT629" s="97" t="e">
        <f t="shared" ca="1" si="399"/>
        <v>#N/A</v>
      </c>
      <c r="AU629" s="91" t="e">
        <f t="shared" ca="1" si="400"/>
        <v>#N/A</v>
      </c>
      <c r="AV629" s="97" t="e">
        <f t="shared" ca="1" si="401"/>
        <v>#N/A</v>
      </c>
      <c r="AW629" s="91" t="e">
        <f t="shared" ca="1" si="402"/>
        <v>#N/A</v>
      </c>
      <c r="AX629" s="97" t="e">
        <f t="shared" ref="AX629" ca="1" si="404">-AX304</f>
        <v>#N/A</v>
      </c>
      <c r="AY629" s="91" t="e">
        <f t="shared" ca="1" si="368"/>
        <v>#N/A</v>
      </c>
    </row>
    <row r="630" spans="46:51">
      <c r="AT630" s="97" t="e">
        <f t="shared" ca="1" si="399"/>
        <v>#N/A</v>
      </c>
      <c r="AU630" s="91" t="e">
        <f t="shared" ca="1" si="400"/>
        <v>#N/A</v>
      </c>
      <c r="AV630" s="97" t="e">
        <f t="shared" ca="1" si="401"/>
        <v>#N/A</v>
      </c>
      <c r="AW630" s="91" t="e">
        <f t="shared" ca="1" si="402"/>
        <v>#N/A</v>
      </c>
      <c r="AX630" s="97" t="e">
        <f t="shared" ref="AX630" ca="1" si="405">-AX305</f>
        <v>#N/A</v>
      </c>
      <c r="AY630" s="91" t="e">
        <f t="shared" ca="1" si="368"/>
        <v>#N/A</v>
      </c>
    </row>
    <row r="631" spans="46:51">
      <c r="AT631" s="97" t="e">
        <f t="shared" ca="1" si="399"/>
        <v>#N/A</v>
      </c>
      <c r="AU631" s="91" t="e">
        <f t="shared" ca="1" si="400"/>
        <v>#N/A</v>
      </c>
      <c r="AV631" s="97" t="e">
        <f t="shared" ca="1" si="401"/>
        <v>#N/A</v>
      </c>
      <c r="AW631" s="91" t="e">
        <f t="shared" ca="1" si="402"/>
        <v>#N/A</v>
      </c>
      <c r="AX631" s="97" t="e">
        <f t="shared" ref="AX631" ca="1" si="406">-AX306</f>
        <v>#N/A</v>
      </c>
      <c r="AY631" s="91" t="e">
        <f t="shared" ca="1" si="368"/>
        <v>#N/A</v>
      </c>
    </row>
    <row r="632" spans="46:51">
      <c r="AT632" s="97" t="e">
        <f t="shared" ca="1" si="399"/>
        <v>#N/A</v>
      </c>
      <c r="AU632" s="91" t="e">
        <f t="shared" ca="1" si="400"/>
        <v>#N/A</v>
      </c>
      <c r="AV632" s="97" t="e">
        <f t="shared" ca="1" si="401"/>
        <v>#N/A</v>
      </c>
      <c r="AW632" s="91" t="e">
        <f t="shared" ca="1" si="402"/>
        <v>#N/A</v>
      </c>
      <c r="AX632" s="97" t="e">
        <f t="shared" ref="AX632" ca="1" si="407">-AX307</f>
        <v>#N/A</v>
      </c>
      <c r="AY632" s="91" t="e">
        <f t="shared" ca="1" si="368"/>
        <v>#N/A</v>
      </c>
    </row>
    <row r="633" spans="46:51">
      <c r="AT633" s="97" t="e">
        <f t="shared" ca="1" si="399"/>
        <v>#N/A</v>
      </c>
      <c r="AU633" s="91" t="e">
        <f t="shared" ca="1" si="400"/>
        <v>#N/A</v>
      </c>
      <c r="AV633" s="97" t="e">
        <f t="shared" ca="1" si="401"/>
        <v>#N/A</v>
      </c>
      <c r="AW633" s="91" t="e">
        <f t="shared" ca="1" si="402"/>
        <v>#N/A</v>
      </c>
      <c r="AX633" s="97" t="e">
        <f t="shared" ref="AX633" ca="1" si="408">-AX308</f>
        <v>#N/A</v>
      </c>
      <c r="AY633" s="91" t="e">
        <f t="shared" ca="1" si="368"/>
        <v>#N/A</v>
      </c>
    </row>
    <row r="634" spans="46:51">
      <c r="AT634" s="97">
        <f t="shared" ca="1" si="399"/>
        <v>-0.58532792955145574</v>
      </c>
      <c r="AU634" s="91">
        <f t="shared" ca="1" si="400"/>
        <v>-15.926747862162163</v>
      </c>
      <c r="AV634" s="97" t="e">
        <f t="shared" ca="1" si="401"/>
        <v>#N/A</v>
      </c>
      <c r="AW634" s="91" t="e">
        <f t="shared" ca="1" si="402"/>
        <v>#N/A</v>
      </c>
      <c r="AX634" s="97" t="e">
        <f t="shared" ref="AX634" ca="1" si="409">-AX309</f>
        <v>#N/A</v>
      </c>
      <c r="AY634" s="91" t="e">
        <f t="shared" ca="1" si="368"/>
        <v>#N/A</v>
      </c>
    </row>
    <row r="635" spans="46:51">
      <c r="AT635" s="97">
        <f t="shared" ca="1" si="399"/>
        <v>-2.3124643992098832</v>
      </c>
      <c r="AU635" s="91">
        <f t="shared" ca="1" si="400"/>
        <v>-15.926747862162157</v>
      </c>
      <c r="AV635" s="97" t="e">
        <f t="shared" ca="1" si="401"/>
        <v>#N/A</v>
      </c>
      <c r="AW635" s="91" t="e">
        <f t="shared" ca="1" si="402"/>
        <v>#N/A</v>
      </c>
      <c r="AX635" s="97" t="e">
        <f t="shared" ref="AX635" ca="1" si="410">-AX310</f>
        <v>#N/A</v>
      </c>
      <c r="AY635" s="91" t="e">
        <f t="shared" ca="1" si="368"/>
        <v>#N/A</v>
      </c>
    </row>
    <row r="636" spans="46:51">
      <c r="AT636" s="97">
        <f t="shared" ca="1" si="399"/>
        <v>-3.225089539084609</v>
      </c>
      <c r="AU636" s="91">
        <f t="shared" ca="1" si="400"/>
        <v>-15.926747862162163</v>
      </c>
      <c r="AV636" s="97" t="e">
        <f t="shared" ca="1" si="401"/>
        <v>#N/A</v>
      </c>
      <c r="AW636" s="91" t="e">
        <f t="shared" ca="1" si="402"/>
        <v>#N/A</v>
      </c>
      <c r="AX636" s="97" t="e">
        <f t="shared" ref="AX636" ca="1" si="411">-AX311</f>
        <v>#N/A</v>
      </c>
      <c r="AY636" s="91" t="e">
        <f t="shared" ca="1" si="368"/>
        <v>#N/A</v>
      </c>
    </row>
    <row r="637" spans="46:51">
      <c r="AT637" s="97">
        <f t="shared" ca="1" si="399"/>
        <v>-3.937479091704859</v>
      </c>
      <c r="AU637" s="91">
        <f t="shared" ca="1" si="400"/>
        <v>-15.926747862162165</v>
      </c>
      <c r="AV637" s="97" t="e">
        <f t="shared" ca="1" si="401"/>
        <v>#N/A</v>
      </c>
      <c r="AW637" s="91" t="e">
        <f t="shared" ca="1" si="402"/>
        <v>#N/A</v>
      </c>
      <c r="AX637" s="97" t="e">
        <f t="shared" ref="AX637" ca="1" si="412">-AX312</f>
        <v>#N/A</v>
      </c>
      <c r="AY637" s="91" t="e">
        <f t="shared" ca="1" si="368"/>
        <v>#N/A</v>
      </c>
    </row>
    <row r="638" spans="46:51">
      <c r="AT638" s="97">
        <f t="shared" ca="1" si="399"/>
        <v>-4.5447891903929998</v>
      </c>
      <c r="AU638" s="91">
        <f t="shared" ca="1" si="400"/>
        <v>-15.926747862162161</v>
      </c>
      <c r="AV638" s="97" t="e">
        <f t="shared" ca="1" si="401"/>
        <v>#N/A</v>
      </c>
      <c r="AW638" s="91" t="e">
        <f t="shared" ca="1" si="402"/>
        <v>#N/A</v>
      </c>
      <c r="AX638" s="97" t="e">
        <f t="shared" ref="AX638" ca="1" si="413">-AX313</f>
        <v>#N/A</v>
      </c>
      <c r="AY638" s="91" t="e">
        <f t="shared" ca="1" si="368"/>
        <v>#N/A</v>
      </c>
    </row>
    <row r="639" spans="46:51">
      <c r="AT639" s="97">
        <f t="shared" ca="1" si="399"/>
        <v>-5.0848111172012089</v>
      </c>
      <c r="AU639" s="91">
        <f t="shared" ca="1" si="400"/>
        <v>-15.926747862162161</v>
      </c>
      <c r="AV639" s="97" t="e">
        <f t="shared" ca="1" si="401"/>
        <v>#N/A</v>
      </c>
      <c r="AW639" s="91" t="e">
        <f t="shared" ca="1" si="402"/>
        <v>#N/A</v>
      </c>
      <c r="AX639" s="97" t="e">
        <f t="shared" ref="AX639" ca="1" si="414">-AX314</f>
        <v>#N/A</v>
      </c>
      <c r="AY639" s="91" t="e">
        <f t="shared" ca="1" si="368"/>
        <v>#N/A</v>
      </c>
    </row>
    <row r="640" spans="46:51">
      <c r="AT640" s="97">
        <f t="shared" ca="1" si="399"/>
        <v>-5.5771253827678198</v>
      </c>
      <c r="AU640" s="91">
        <f t="shared" ca="1" si="400"/>
        <v>-15.926747862162159</v>
      </c>
      <c r="AV640" s="97" t="e">
        <f t="shared" ca="1" si="401"/>
        <v>#N/A</v>
      </c>
      <c r="AW640" s="91" t="e">
        <f t="shared" ca="1" si="402"/>
        <v>#N/A</v>
      </c>
      <c r="AX640" s="97" t="e">
        <f t="shared" ref="AX640" ca="1" si="415">-AX315</f>
        <v>#N/A</v>
      </c>
      <c r="AY640" s="91" t="e">
        <f t="shared" ca="1" si="368"/>
        <v>#N/A</v>
      </c>
    </row>
    <row r="641" spans="46:51">
      <c r="AT641" s="97">
        <f t="shared" ca="1" si="399"/>
        <v>-6.033421839852819</v>
      </c>
      <c r="AU641" s="91">
        <f t="shared" ca="1" si="400"/>
        <v>-15.926747862162163</v>
      </c>
      <c r="AV641" s="97" t="e">
        <f t="shared" ca="1" si="401"/>
        <v>#N/A</v>
      </c>
      <c r="AW641" s="91" t="e">
        <f t="shared" ca="1" si="402"/>
        <v>#N/A</v>
      </c>
      <c r="AX641" s="97" t="e">
        <f t="shared" ref="AX641" ca="1" si="416">-AX316</f>
        <v>#N/A</v>
      </c>
      <c r="AY641" s="91" t="e">
        <f t="shared" ca="1" si="368"/>
        <v>#N/A</v>
      </c>
    </row>
    <row r="642" spans="46:51">
      <c r="AT642" s="97">
        <f t="shared" ca="1" si="399"/>
        <v>-6.4613356811972791</v>
      </c>
      <c r="AU642" s="91">
        <f t="shared" ca="1" si="400"/>
        <v>-15.926747862162157</v>
      </c>
      <c r="AV642" s="97" t="e">
        <f t="shared" ca="1" si="401"/>
        <v>#N/A</v>
      </c>
      <c r="AW642" s="91" t="e">
        <f t="shared" ca="1" si="402"/>
        <v>#N/A</v>
      </c>
      <c r="AX642" s="97" t="e">
        <f t="shared" ref="AX642" ca="1" si="417">-AX317</f>
        <v>#N/A</v>
      </c>
      <c r="AY642" s="91" t="e">
        <f t="shared" ca="1" si="368"/>
        <v>#N/A</v>
      </c>
    </row>
    <row r="643" spans="46:51">
      <c r="AT643" s="97">
        <f t="shared" ca="1" si="399"/>
        <v>-6.8661755437516341</v>
      </c>
      <c r="AU643" s="91">
        <f t="shared" ca="1" si="400"/>
        <v>-15.926747862162161</v>
      </c>
      <c r="AV643" s="97" t="e">
        <f t="shared" ca="1" si="401"/>
        <v>#N/A</v>
      </c>
      <c r="AW643" s="91" t="e">
        <f t="shared" ca="1" si="402"/>
        <v>#N/A</v>
      </c>
      <c r="AX643" s="97" t="e">
        <f t="shared" ref="AX643" ca="1" si="418">-AX318</f>
        <v>#N/A</v>
      </c>
      <c r="AY643" s="91" t="e">
        <f t="shared" ca="1" si="368"/>
        <v>#N/A</v>
      </c>
    </row>
    <row r="644" spans="46:51">
      <c r="AT644" s="97">
        <f t="shared" ca="1" si="399"/>
        <v>-7.2518068462358398</v>
      </c>
      <c r="AU644" s="91">
        <f t="shared" ca="1" si="400"/>
        <v>-15.926747862162163</v>
      </c>
      <c r="AV644" s="97" t="e">
        <f t="shared" ca="1" si="401"/>
        <v>#N/A</v>
      </c>
      <c r="AW644" s="91" t="e">
        <f t="shared" ca="1" si="402"/>
        <v>#N/A</v>
      </c>
      <c r="AX644" s="97" t="e">
        <f t="shared" ref="AX644" ca="1" si="419">-AX319</f>
        <v>#N/A</v>
      </c>
      <c r="AY644" s="91" t="e">
        <f t="shared" ca="1" si="368"/>
        <v>#N/A</v>
      </c>
    </row>
    <row r="645" spans="46:51">
      <c r="AT645" s="97">
        <f t="shared" ca="1" si="399"/>
        <v>-7.6211460160275797</v>
      </c>
      <c r="AU645" s="91">
        <f t="shared" ca="1" si="400"/>
        <v>-15.926747862162161</v>
      </c>
      <c r="AV645" s="97" t="e">
        <f t="shared" ca="1" si="401"/>
        <v>#N/A</v>
      </c>
      <c r="AW645" s="91" t="e">
        <f t="shared" ca="1" si="402"/>
        <v>#N/A</v>
      </c>
      <c r="AX645" s="97" t="e">
        <f t="shared" ref="AX645" ca="1" si="420">-AX320</f>
        <v>#N/A</v>
      </c>
      <c r="AY645" s="91" t="e">
        <f t="shared" ca="1" si="368"/>
        <v>#N/A</v>
      </c>
    </row>
    <row r="646" spans="46:51">
      <c r="AT646" s="97">
        <f t="shared" ca="1" si="399"/>
        <v>-7.9764565306352022</v>
      </c>
      <c r="AU646" s="91">
        <f t="shared" ca="1" si="400"/>
        <v>-15.926747862162163</v>
      </c>
      <c r="AV646" s="97" t="e">
        <f t="shared" ca="1" si="401"/>
        <v>#N/A</v>
      </c>
      <c r="AW646" s="91" t="e">
        <f t="shared" ca="1" si="402"/>
        <v>#N/A</v>
      </c>
      <c r="AX646" s="97" t="e">
        <f t="shared" ref="AX646" ca="1" si="421">-AX321</f>
        <v>#N/A</v>
      </c>
      <c r="AY646" s="91" t="e">
        <f t="shared" ca="1" si="368"/>
        <v>#N/A</v>
      </c>
    </row>
    <row r="647" spans="46:51">
      <c r="AT647" s="97">
        <f t="shared" ca="1" si="399"/>
        <v>-8.3195359905233239</v>
      </c>
      <c r="AU647" s="91">
        <f t="shared" ca="1" si="400"/>
        <v>-15.926747862162165</v>
      </c>
      <c r="AV647" s="97" t="e">
        <f t="shared" ca="1" si="401"/>
        <v>#N/A</v>
      </c>
      <c r="AW647" s="91" t="e">
        <f t="shared" ca="1" si="402"/>
        <v>#N/A</v>
      </c>
      <c r="AX647" s="97" t="e">
        <f t="shared" ref="AX647" ca="1" si="422">-AX322</f>
        <v>#N/A</v>
      </c>
      <c r="AY647" s="91" t="e">
        <f t="shared" ca="1" si="368"/>
        <v>#N/A</v>
      </c>
    </row>
    <row r="648" spans="46:51">
      <c r="AT648" s="97">
        <f t="shared" ca="1" si="399"/>
        <v>-8.6518395463111251</v>
      </c>
      <c r="AU648" s="91">
        <f t="shared" ca="1" si="400"/>
        <v>-15.926747862162159</v>
      </c>
      <c r="AV648" s="97" t="e">
        <f t="shared" ca="1" si="401"/>
        <v>#N/A</v>
      </c>
      <c r="AW648" s="91" t="e">
        <f t="shared" ca="1" si="402"/>
        <v>#N/A</v>
      </c>
      <c r="AX648" s="97" t="e">
        <f t="shared" ref="AX648" ca="1" si="423">-AX323</f>
        <v>#N/A</v>
      </c>
      <c r="AY648" s="91" t="e">
        <f t="shared" ca="1" si="368"/>
        <v>#N/A</v>
      </c>
    </row>
    <row r="649" spans="46:51">
      <c r="AT649" s="97">
        <f t="shared" ca="1" si="399"/>
        <v>-8.974564284555159</v>
      </c>
      <c r="AU649" s="91">
        <f t="shared" ca="1" si="400"/>
        <v>-15.926747862162161</v>
      </c>
      <c r="AV649" s="97" t="e">
        <f t="shared" ca="1" si="401"/>
        <v>#N/A</v>
      </c>
      <c r="AW649" s="91" t="e">
        <f t="shared" ca="1" si="402"/>
        <v>#N/A</v>
      </c>
      <c r="AX649" s="97" t="e">
        <f t="shared" ref="AX649" ca="1" si="424">-AX324</f>
        <v>#N/A</v>
      </c>
      <c r="AY649" s="91" t="e">
        <f t="shared" ca="1" si="368"/>
        <v>#N/A</v>
      </c>
    </row>
    <row r="650" spans="46:51">
      <c r="AT650" s="97">
        <f t="shared" ca="1" si="399"/>
        <v>-9.2887086715599541</v>
      </c>
      <c r="AU650" s="91">
        <f t="shared" ca="1" si="400"/>
        <v>-15.926747862162159</v>
      </c>
      <c r="AV650" s="97" t="e">
        <f t="shared" ca="1" si="401"/>
        <v>#N/A</v>
      </c>
      <c r="AW650" s="91" t="e">
        <f t="shared" ca="1" si="402"/>
        <v>#N/A</v>
      </c>
      <c r="AX650" s="97" t="e">
        <f t="shared" ref="AX650" ca="1" si="425">-AX325</f>
        <v>#N/A</v>
      </c>
      <c r="AY650" s="91" t="e">
        <f t="shared" ca="1" si="368"/>
        <v>#N/A</v>
      </c>
    </row>
    <row r="651" spans="46:51">
      <c r="AT651" s="97">
        <f t="shared" ca="1" si="399"/>
        <v>-9.5951155072574768</v>
      </c>
      <c r="AU651" s="91">
        <f t="shared" ca="1" si="400"/>
        <v>-15.926747862162166</v>
      </c>
      <c r="AV651" s="97" t="e">
        <f t="shared" ca="1" si="401"/>
        <v>#N/A</v>
      </c>
      <c r="AW651" s="91" t="e">
        <f t="shared" ca="1" si="402"/>
        <v>#N/A</v>
      </c>
      <c r="AX651" s="97" t="e">
        <f t="shared" ref="AX651" ca="1" si="426">-AX326</f>
        <v>#N/A</v>
      </c>
      <c r="AY651" s="91" t="e">
        <f t="shared" ca="1" si="368"/>
        <v>#N/A</v>
      </c>
    </row>
    <row r="652" spans="46:51">
      <c r="AT652" s="97">
        <f t="shared" ca="1" si="399"/>
        <v>-9.8945036527919346</v>
      </c>
      <c r="AU652" s="91">
        <f t="shared" ca="1" si="400"/>
        <v>-15.926747862162165</v>
      </c>
      <c r="AV652" s="97" t="e">
        <f t="shared" ca="1" si="401"/>
        <v>#N/A</v>
      </c>
      <c r="AW652" s="91" t="e">
        <f t="shared" ca="1" si="402"/>
        <v>#N/A</v>
      </c>
      <c r="AX652" s="97" t="e">
        <f t="shared" ref="AX652" ca="1" si="427">-AX327</f>
        <v>#N/A</v>
      </c>
      <c r="AY652" s="91" t="e">
        <f t="shared" ca="1" si="368"/>
        <v>#N/A</v>
      </c>
    </row>
    <row r="653" spans="46:51">
      <c r="AT653" s="97">
        <f t="shared" ca="1" si="399"/>
        <v>-10.187491918898042</v>
      </c>
      <c r="AU653" s="91">
        <f t="shared" ca="1" si="400"/>
        <v>-15.926747862162165</v>
      </c>
      <c r="AV653" s="97" t="e">
        <f t="shared" ca="1" si="401"/>
        <v>#N/A</v>
      </c>
      <c r="AW653" s="91" t="e">
        <f t="shared" ca="1" si="402"/>
        <v>#N/A</v>
      </c>
      <c r="AX653" s="97" t="e">
        <f t="shared" ref="AX653" ca="1" si="428">-AX328</f>
        <v>#N/A</v>
      </c>
      <c r="AY653" s="91" t="e">
        <f t="shared" ca="1" si="368"/>
        <v>#N/A</v>
      </c>
    </row>
    <row r="654" spans="46:51">
      <c r="AT654" s="97">
        <f t="shared" ca="1" si="399"/>
        <v>-10.474617357455742</v>
      </c>
      <c r="AU654" s="91">
        <f t="shared" ca="1" si="400"/>
        <v>-15.926747862162159</v>
      </c>
      <c r="AV654" s="97" t="e">
        <f t="shared" ca="1" si="401"/>
        <v>#N/A</v>
      </c>
      <c r="AW654" s="91" t="e">
        <f t="shared" ca="1" si="402"/>
        <v>#N/A</v>
      </c>
      <c r="AX654" s="97" t="e">
        <f t="shared" ref="AX654" ca="1" si="429">-AX329</f>
        <v>#N/A</v>
      </c>
      <c r="AY654" s="91" t="e">
        <f t="shared" ca="1" si="368"/>
        <v>#N/A</v>
      </c>
    </row>
    <row r="655" spans="46:51">
      <c r="AT655" s="97">
        <f t="shared" ca="1" si="399"/>
        <v>-10.756349478220431</v>
      </c>
      <c r="AU655" s="91">
        <f t="shared" ca="1" si="400"/>
        <v>-15.926747862162165</v>
      </c>
      <c r="AV655" s="97" t="e">
        <f t="shared" ca="1" si="401"/>
        <v>#N/A</v>
      </c>
      <c r="AW655" s="91" t="e">
        <f t="shared" ca="1" si="402"/>
        <v>#N/A</v>
      </c>
      <c r="AX655" s="97" t="e">
        <f t="shared" ref="AX655" ca="1" si="430">-AX330</f>
        <v>#N/A</v>
      </c>
      <c r="AY655" s="91" t="e">
        <f t="shared" ca="1" si="368"/>
        <v>#N/A</v>
      </c>
    </row>
    <row r="656" spans="46:51">
      <c r="AT656" s="97">
        <f t="shared" ca="1" si="399"/>
        <v>-11.033101446787883</v>
      </c>
      <c r="AU656" s="91">
        <f t="shared" ca="1" si="400"/>
        <v>-15.926747862162166</v>
      </c>
      <c r="AV656" s="97" t="e">
        <f t="shared" ca="1" si="401"/>
        <v>#N/A</v>
      </c>
      <c r="AW656" s="91" t="e">
        <f t="shared" ca="1" si="402"/>
        <v>#N/A</v>
      </c>
      <c r="AX656" s="97" t="e">
        <f t="shared" ref="AX656" ca="1" si="431">-AX331</f>
        <v>#N/A</v>
      </c>
      <c r="AY656" s="91" t="e">
        <f t="shared" ca="1" si="368"/>
        <v>#N/A</v>
      </c>
    </row>
    <row r="657" spans="46:51">
      <c r="AT657" s="97">
        <f t="shared" ca="1" si="399"/>
        <v>-11.305239011078585</v>
      </c>
      <c r="AU657" s="91">
        <f t="shared" ca="1" si="400"/>
        <v>-15.926747862162159</v>
      </c>
      <c r="AV657" s="97" t="e">
        <f t="shared" ca="1" si="401"/>
        <v>#N/A</v>
      </c>
      <c r="AW657" s="91" t="e">
        <f t="shared" ca="1" si="402"/>
        <v>#N/A</v>
      </c>
      <c r="AX657" s="97" t="e">
        <f t="shared" ref="AX657" ca="1" si="432">-AX332</f>
        <v>#N/A</v>
      </c>
      <c r="AY657" s="91" t="e">
        <f t="shared" ca="1" si="368"/>
        <v>#N/A</v>
      </c>
    </row>
    <row r="658" spans="46:51">
      <c r="AT658" s="97">
        <f t="shared" ca="1" si="399"/>
        <v>-11.573087694522711</v>
      </c>
      <c r="AU658" s="91">
        <f t="shared" ca="1" si="400"/>
        <v>-15.926747862162163</v>
      </c>
      <c r="AV658" s="97" t="e">
        <f t="shared" ca="1" si="401"/>
        <v>#N/A</v>
      </c>
      <c r="AW658" s="91" t="e">
        <f t="shared" ca="1" si="402"/>
        <v>#N/A</v>
      </c>
      <c r="AX658" s="97" t="e">
        <f t="shared" ref="AX658" ca="1" si="433">-AX333</f>
        <v>#N/A</v>
      </c>
      <c r="AY658" s="91" t="e">
        <f t="shared" ca="1" si="368"/>
        <v>#N/A</v>
      </c>
    </row>
    <row r="659" spans="46:51">
      <c r="AT659" s="97">
        <f t="shared" ca="1" si="399"/>
        <v>-11.836938649735961</v>
      </c>
      <c r="AU659" s="91">
        <f t="shared" ca="1" si="400"/>
        <v>-15.926747862162161</v>
      </c>
      <c r="AV659" s="97" t="e">
        <f t="shared" ca="1" si="401"/>
        <v>#N/A</v>
      </c>
      <c r="AW659" s="91" t="e">
        <f t="shared" ca="1" si="402"/>
        <v>#N/A</v>
      </c>
      <c r="AX659" s="97" t="e">
        <f t="shared" ref="AX659" ca="1" si="434">-AX334</f>
        <v>#N/A</v>
      </c>
      <c r="AY659" s="91" t="e">
        <f t="shared" ca="1" si="368"/>
        <v>#N/A</v>
      </c>
    </row>
    <row r="660" spans="46:51">
      <c r="AT660" s="97">
        <f t="shared" ref="AT660:AT691" ca="1" si="435">-AT335</f>
        <v>-12.097053465001842</v>
      </c>
      <c r="AU660" s="91">
        <f t="shared" ref="AU660:AU691" ca="1" si="436">AU335</f>
        <v>-15.926747862162161</v>
      </c>
      <c r="AV660" s="97" t="e">
        <f t="shared" ref="AV660:AV691" ca="1" si="437">-AV335</f>
        <v>#N/A</v>
      </c>
      <c r="AW660" s="91" t="e">
        <f t="shared" ref="AW660:AW691" ca="1" si="438">AW335</f>
        <v>#N/A</v>
      </c>
      <c r="AX660" s="97" t="e">
        <f t="shared" ref="AX660" ca="1" si="439">-AX335</f>
        <v>#N/A</v>
      </c>
      <c r="AY660" s="91" t="e">
        <f t="shared" ca="1" si="368"/>
        <v>#N/A</v>
      </c>
    </row>
    <row r="661" spans="46:51">
      <c r="AT661" s="97">
        <f t="shared" ca="1" si="435"/>
        <v>-12.353668143414451</v>
      </c>
      <c r="AU661" s="91">
        <f t="shared" ca="1" si="436"/>
        <v>-15.926747862162159</v>
      </c>
      <c r="AV661" s="97" t="e">
        <f t="shared" ca="1" si="437"/>
        <v>#N/A</v>
      </c>
      <c r="AW661" s="91" t="e">
        <f t="shared" ca="1" si="438"/>
        <v>#N/A</v>
      </c>
      <c r="AX661" s="97" t="e">
        <f t="shared" ref="AX661" ca="1" si="440">-AX336</f>
        <v>#N/A</v>
      </c>
      <c r="AY661" s="91" t="e">
        <f t="shared" ref="AY661:AY691" ca="1" si="441">AY336</f>
        <v>#N/A</v>
      </c>
    </row>
    <row r="662" spans="46:51">
      <c r="AT662" s="97">
        <f t="shared" ca="1" si="435"/>
        <v>-12.606996422031424</v>
      </c>
      <c r="AU662" s="91">
        <f t="shared" ca="1" si="436"/>
        <v>-15.926747862162159</v>
      </c>
      <c r="AV662" s="97" t="e">
        <f t="shared" ca="1" si="437"/>
        <v>#N/A</v>
      </c>
      <c r="AW662" s="91" t="e">
        <f t="shared" ca="1" si="438"/>
        <v>#N/A</v>
      </c>
      <c r="AX662" s="97" t="e">
        <f t="shared" ref="AX662" ca="1" si="442">-AX337</f>
        <v>#N/A</v>
      </c>
      <c r="AY662" s="91" t="e">
        <f t="shared" ca="1" si="441"/>
        <v>#N/A</v>
      </c>
    </row>
    <row r="663" spans="46:51">
      <c r="AT663" s="97">
        <f t="shared" ca="1" si="435"/>
        <v>-12.857232559832346</v>
      </c>
      <c r="AU663" s="91">
        <f t="shared" ca="1" si="436"/>
        <v>-15.926747862162161</v>
      </c>
      <c r="AV663" s="97" t="e">
        <f t="shared" ca="1" si="437"/>
        <v>#N/A</v>
      </c>
      <c r="AW663" s="91" t="e">
        <f t="shared" ca="1" si="438"/>
        <v>#N/A</v>
      </c>
      <c r="AX663" s="97" t="e">
        <f t="shared" ref="AX663" ca="1" si="443">-AX338</f>
        <v>#N/A</v>
      </c>
      <c r="AY663" s="91" t="e">
        <f t="shared" ca="1" si="441"/>
        <v>#N/A</v>
      </c>
    </row>
    <row r="664" spans="46:51">
      <c r="AT664" s="97">
        <f t="shared" ca="1" si="435"/>
        <v>-13.104553694617493</v>
      </c>
      <c r="AU664" s="91">
        <f t="shared" ca="1" si="436"/>
        <v>-15.926747862162159</v>
      </c>
      <c r="AV664" s="97" t="e">
        <f t="shared" ca="1" si="437"/>
        <v>#N/A</v>
      </c>
      <c r="AW664" s="91" t="e">
        <f t="shared" ca="1" si="438"/>
        <v>#N/A</v>
      </c>
      <c r="AX664" s="97" t="e">
        <f t="shared" ref="AX664" ca="1" si="444">-AX339</f>
        <v>#N/A</v>
      </c>
      <c r="AY664" s="91" t="e">
        <f t="shared" ca="1" si="441"/>
        <v>#N/A</v>
      </c>
    </row>
    <row r="665" spans="46:51">
      <c r="AT665" s="97">
        <f t="shared" ca="1" si="435"/>
        <v>-13.349121847433002</v>
      </c>
      <c r="AU665" s="91">
        <f t="shared" ca="1" si="436"/>
        <v>-15.926747862162159</v>
      </c>
      <c r="AV665" s="97" t="e">
        <f t="shared" ca="1" si="437"/>
        <v>#N/A</v>
      </c>
      <c r="AW665" s="91" t="e">
        <f t="shared" ca="1" si="438"/>
        <v>#N/A</v>
      </c>
      <c r="AX665" s="97" t="e">
        <f t="shared" ref="AX665" ca="1" si="445">-AX340</f>
        <v>#N/A</v>
      </c>
      <c r="AY665" s="91" t="e">
        <f t="shared" ca="1" si="441"/>
        <v>#N/A</v>
      </c>
    </row>
    <row r="666" spans="46:51">
      <c r="AT666" s="97">
        <f t="shared" ca="1" si="435"/>
        <v>-13.591085636736787</v>
      </c>
      <c r="AU666" s="91">
        <f t="shared" ca="1" si="436"/>
        <v>-15.926747862162163</v>
      </c>
      <c r="AV666" s="97" t="e">
        <f t="shared" ca="1" si="437"/>
        <v>#N/A</v>
      </c>
      <c r="AW666" s="91" t="e">
        <f t="shared" ca="1" si="438"/>
        <v>#N/A</v>
      </c>
      <c r="AX666" s="97" t="e">
        <f t="shared" ref="AX666" ca="1" si="446">-AX341</f>
        <v>#N/A</v>
      </c>
      <c r="AY666" s="91" t="e">
        <f t="shared" ca="1" si="441"/>
        <v>#N/A</v>
      </c>
    </row>
    <row r="667" spans="46:51">
      <c r="AT667" s="97">
        <f t="shared" ca="1" si="435"/>
        <v>-13.830581751958697</v>
      </c>
      <c r="AU667" s="91">
        <f t="shared" ca="1" si="436"/>
        <v>-15.926747862162166</v>
      </c>
      <c r="AV667" s="97" t="e">
        <f t="shared" ca="1" si="437"/>
        <v>#N/A</v>
      </c>
      <c r="AW667" s="91" t="e">
        <f t="shared" ca="1" si="438"/>
        <v>#N/A</v>
      </c>
      <c r="AX667" s="97" t="e">
        <f t="shared" ref="AX667" ca="1" si="447">-AX342</f>
        <v>#N/A</v>
      </c>
      <c r="AY667" s="91" t="e">
        <f t="shared" ca="1" si="441"/>
        <v>#N/A</v>
      </c>
    </row>
    <row r="668" spans="46:51">
      <c r="AT668" s="97">
        <f t="shared" ca="1" si="435"/>
        <v>-14.067736226383866</v>
      </c>
      <c r="AU668" s="91">
        <f t="shared" ca="1" si="436"/>
        <v>-15.926747862162165</v>
      </c>
      <c r="AV668" s="97" t="e">
        <f t="shared" ca="1" si="437"/>
        <v>#N/A</v>
      </c>
      <c r="AW668" s="91" t="e">
        <f t="shared" ca="1" si="438"/>
        <v>#N/A</v>
      </c>
      <c r="AX668" s="97" t="e">
        <f t="shared" ref="AX668" ca="1" si="448">-AX343</f>
        <v>#N/A</v>
      </c>
      <c r="AY668" s="91" t="e">
        <f t="shared" ca="1" si="441"/>
        <v>#N/A</v>
      </c>
    </row>
    <row r="669" spans="46:51">
      <c r="AT669" s="97">
        <f t="shared" ca="1" si="435"/>
        <v>-14.302665541695809</v>
      </c>
      <c r="AU669" s="91">
        <f t="shared" ca="1" si="436"/>
        <v>-15.926747862162172</v>
      </c>
      <c r="AV669" s="97" t="e">
        <f t="shared" ca="1" si="437"/>
        <v>#N/A</v>
      </c>
      <c r="AW669" s="91" t="e">
        <f t="shared" ca="1" si="438"/>
        <v>#N/A</v>
      </c>
      <c r="AX669" s="97" t="e">
        <f t="shared" ref="AX669" ca="1" si="449">-AX344</f>
        <v>#N/A</v>
      </c>
      <c r="AY669" s="91" t="e">
        <f t="shared" ca="1" si="441"/>
        <v>#N/A</v>
      </c>
    </row>
    <row r="670" spans="46:51">
      <c r="AT670" s="97">
        <f t="shared" ca="1" si="435"/>
        <v>-14.535477590540774</v>
      </c>
      <c r="AU670" s="91">
        <f t="shared" ca="1" si="436"/>
        <v>-15.926747862162161</v>
      </c>
      <c r="AV670" s="97" t="e">
        <f t="shared" ca="1" si="437"/>
        <v>#N/A</v>
      </c>
      <c r="AW670" s="91" t="e">
        <f t="shared" ca="1" si="438"/>
        <v>#N/A</v>
      </c>
      <c r="AX670" s="97" t="e">
        <f t="shared" ref="AX670" ca="1" si="450">-AX345</f>
        <v>#N/A</v>
      </c>
      <c r="AY670" s="91" t="e">
        <f t="shared" ca="1" si="441"/>
        <v>#N/A</v>
      </c>
    </row>
    <row r="671" spans="46:51">
      <c r="AT671" s="97">
        <f t="shared" ca="1" si="435"/>
        <v>-14.766272518737189</v>
      </c>
      <c r="AU671" s="91">
        <f t="shared" ca="1" si="436"/>
        <v>-15.926747862162157</v>
      </c>
      <c r="AV671" s="97" t="e">
        <f t="shared" ca="1" si="437"/>
        <v>#N/A</v>
      </c>
      <c r="AW671" s="91" t="e">
        <f t="shared" ca="1" si="438"/>
        <v>#N/A</v>
      </c>
      <c r="AX671" s="97" t="e">
        <f t="shared" ref="AX671" ca="1" si="451">-AX346</f>
        <v>#N/A</v>
      </c>
      <c r="AY671" s="91" t="e">
        <f t="shared" ca="1" si="441"/>
        <v>#N/A</v>
      </c>
    </row>
    <row r="672" spans="46:51">
      <c r="AT672" s="97">
        <f t="shared" ca="1" si="435"/>
        <v>-14.995143464972692</v>
      </c>
      <c r="AU672" s="91">
        <f t="shared" ca="1" si="436"/>
        <v>-15.926747862162156</v>
      </c>
      <c r="AV672" s="97" t="e">
        <f t="shared" ca="1" si="437"/>
        <v>#N/A</v>
      </c>
      <c r="AW672" s="91" t="e">
        <f t="shared" ca="1" si="438"/>
        <v>#N/A</v>
      </c>
      <c r="AX672" s="97" t="e">
        <f t="shared" ref="AX672" ca="1" si="452">-AX347</f>
        <v>#N/A</v>
      </c>
      <c r="AY672" s="91" t="e">
        <f t="shared" ca="1" si="441"/>
        <v>#N/A</v>
      </c>
    </row>
    <row r="673" spans="46:51">
      <c r="AT673" s="97">
        <f t="shared" ca="1" si="435"/>
        <v>-15.222177212790974</v>
      </c>
      <c r="AU673" s="91">
        <f t="shared" ca="1" si="436"/>
        <v>-15.926747862162168</v>
      </c>
      <c r="AV673" s="97" t="e">
        <f t="shared" ca="1" si="437"/>
        <v>#N/A</v>
      </c>
      <c r="AW673" s="91" t="e">
        <f t="shared" ca="1" si="438"/>
        <v>#N/A</v>
      </c>
      <c r="AX673" s="97" t="e">
        <f t="shared" ref="AX673" ca="1" si="453">-AX348</f>
        <v>#N/A</v>
      </c>
      <c r="AY673" s="91" t="e">
        <f t="shared" ca="1" si="441"/>
        <v>#N/A</v>
      </c>
    </row>
    <row r="674" spans="46:51">
      <c r="AT674" s="97">
        <f t="shared" ca="1" si="435"/>
        <v>-15.447454767213694</v>
      </c>
      <c r="AU674" s="91">
        <f t="shared" ca="1" si="436"/>
        <v>-15.926747862162161</v>
      </c>
      <c r="AV674" s="97" t="e">
        <f t="shared" ca="1" si="437"/>
        <v>#N/A</v>
      </c>
      <c r="AW674" s="91" t="e">
        <f t="shared" ca="1" si="438"/>
        <v>#N/A</v>
      </c>
      <c r="AX674" s="97" t="e">
        <f t="shared" ref="AX674" ca="1" si="454">-AX349</f>
        <v>#N/A</v>
      </c>
      <c r="AY674" s="91" t="e">
        <f t="shared" ca="1" si="441"/>
        <v>#N/A</v>
      </c>
    </row>
    <row r="675" spans="46:51">
      <c r="AT675" s="97">
        <f t="shared" ca="1" si="435"/>
        <v>-15.671051866343017</v>
      </c>
      <c r="AU675" s="91">
        <f t="shared" ca="1" si="436"/>
        <v>-15.926747862162163</v>
      </c>
      <c r="AV675" s="97" t="e">
        <f t="shared" ca="1" si="437"/>
        <v>#N/A</v>
      </c>
      <c r="AW675" s="91" t="e">
        <f t="shared" ca="1" si="438"/>
        <v>#N/A</v>
      </c>
      <c r="AX675" s="97" t="e">
        <f t="shared" ref="AX675" ca="1" si="455">-AX350</f>
        <v>#N/A</v>
      </c>
      <c r="AY675" s="91" t="e">
        <f t="shared" ca="1" si="441"/>
        <v>#N/A</v>
      </c>
    </row>
    <row r="676" spans="46:51">
      <c r="AT676" s="97">
        <f t="shared" ca="1" si="435"/>
        <v>-15.89303943665632</v>
      </c>
      <c r="AU676" s="91">
        <f t="shared" ca="1" si="436"/>
        <v>-15.926747862162161</v>
      </c>
      <c r="AV676" s="97" t="e">
        <f t="shared" ca="1" si="437"/>
        <v>#N/A</v>
      </c>
      <c r="AW676" s="91" t="e">
        <f t="shared" ca="1" si="438"/>
        <v>#N/A</v>
      </c>
      <c r="AX676" s="97" t="e">
        <f t="shared" ref="AX676" ca="1" si="456">-AX351</f>
        <v>#N/A</v>
      </c>
      <c r="AY676" s="91" t="e">
        <f t="shared" ca="1" si="441"/>
        <v>#N/A</v>
      </c>
    </row>
    <row r="677" spans="46:51">
      <c r="AT677" s="97">
        <f t="shared" ca="1" si="435"/>
        <v>-16.113483999359453</v>
      </c>
      <c r="AU677" s="91">
        <f t="shared" ca="1" si="436"/>
        <v>-15.926747862162159</v>
      </c>
      <c r="AV677" s="97" t="e">
        <f t="shared" ca="1" si="437"/>
        <v>#N/A</v>
      </c>
      <c r="AW677" s="91" t="e">
        <f t="shared" ca="1" si="438"/>
        <v>#N/A</v>
      </c>
      <c r="AX677" s="97" t="e">
        <f t="shared" ref="AX677" ca="1" si="457">-AX352</f>
        <v>#N/A</v>
      </c>
      <c r="AY677" s="91" t="e">
        <f t="shared" ca="1" si="441"/>
        <v>#N/A</v>
      </c>
    </row>
    <row r="678" spans="46:51">
      <c r="AT678" s="97">
        <f t="shared" ca="1" si="435"/>
        <v>-16.332448034055187</v>
      </c>
      <c r="AU678" s="91">
        <f t="shared" ca="1" si="436"/>
        <v>-15.926747862162159</v>
      </c>
      <c r="AV678" s="97" t="e">
        <f t="shared" ca="1" si="437"/>
        <v>#N/A</v>
      </c>
      <c r="AW678" s="91" t="e">
        <f t="shared" ca="1" si="438"/>
        <v>#N/A</v>
      </c>
      <c r="AX678" s="97" t="e">
        <f t="shared" ref="AX678" ca="1" si="458">-AX353</f>
        <v>#N/A</v>
      </c>
      <c r="AY678" s="91" t="e">
        <f t="shared" ca="1" si="441"/>
        <v>#N/A</v>
      </c>
    </row>
    <row r="679" spans="46:51">
      <c r="AT679" s="97">
        <f t="shared" ca="1" si="435"/>
        <v>-16.549990305060998</v>
      </c>
      <c r="AU679" s="91">
        <f t="shared" ca="1" si="436"/>
        <v>-15.926747862162159</v>
      </c>
      <c r="AV679" s="97" t="e">
        <f t="shared" ca="1" si="437"/>
        <v>#N/A</v>
      </c>
      <c r="AW679" s="91" t="e">
        <f t="shared" ca="1" si="438"/>
        <v>#N/A</v>
      </c>
      <c r="AX679" s="97" t="e">
        <f t="shared" ref="AX679" ca="1" si="459">-AX354</f>
        <v>#N/A</v>
      </c>
      <c r="AY679" s="91" t="e">
        <f t="shared" ca="1" si="441"/>
        <v>#N/A</v>
      </c>
    </row>
    <row r="680" spans="46:51">
      <c r="AT680" s="97">
        <f t="shared" ca="1" si="435"/>
        <v>-16.766166154941708</v>
      </c>
      <c r="AU680" s="91">
        <f t="shared" ca="1" si="436"/>
        <v>-15.92674786216217</v>
      </c>
      <c r="AV680" s="97" t="e">
        <f t="shared" ca="1" si="437"/>
        <v>#N/A</v>
      </c>
      <c r="AW680" s="91" t="e">
        <f t="shared" ca="1" si="438"/>
        <v>#N/A</v>
      </c>
      <c r="AX680" s="97" t="e">
        <f t="shared" ref="AX680" ca="1" si="460">-AX355</f>
        <v>#N/A</v>
      </c>
      <c r="AY680" s="91" t="e">
        <f t="shared" ca="1" si="441"/>
        <v>#N/A</v>
      </c>
    </row>
    <row r="681" spans="46:51">
      <c r="AT681" s="97">
        <f t="shared" ca="1" si="435"/>
        <v>-16.981027769178553</v>
      </c>
      <c r="AU681" s="91">
        <f t="shared" ca="1" si="436"/>
        <v>-15.926747862162159</v>
      </c>
      <c r="AV681" s="97" t="e">
        <f t="shared" ca="1" si="437"/>
        <v>#N/A</v>
      </c>
      <c r="AW681" s="91" t="e">
        <f t="shared" ca="1" si="438"/>
        <v>#N/A</v>
      </c>
      <c r="AX681" s="97" t="e">
        <f t="shared" ref="AX681" ca="1" si="461">-AX356</f>
        <v>#N/A</v>
      </c>
      <c r="AY681" s="91" t="e">
        <f t="shared" ca="1" si="441"/>
        <v>#N/A</v>
      </c>
    </row>
    <row r="682" spans="46:51">
      <c r="AT682" s="97">
        <f t="shared" ca="1" si="435"/>
        <v>-17.194624415354731</v>
      </c>
      <c r="AU682" s="91">
        <f t="shared" ca="1" si="436"/>
        <v>-15.926747862162161</v>
      </c>
      <c r="AV682" s="97" t="e">
        <f t="shared" ca="1" si="437"/>
        <v>#N/A</v>
      </c>
      <c r="AW682" s="91" t="e">
        <f t="shared" ca="1" si="438"/>
        <v>#N/A</v>
      </c>
      <c r="AX682" s="97" t="e">
        <f t="shared" ref="AX682" ca="1" si="462">-AX357</f>
        <v>#N/A</v>
      </c>
      <c r="AY682" s="91" t="e">
        <f t="shared" ca="1" si="441"/>
        <v>#N/A</v>
      </c>
    </row>
    <row r="683" spans="46:51">
      <c r="AT683" s="97">
        <f t="shared" ca="1" si="435"/>
        <v>-17.407002659780719</v>
      </c>
      <c r="AU683" s="91">
        <f t="shared" ca="1" si="436"/>
        <v>-15.926747862162163</v>
      </c>
      <c r="AV683" s="97" t="e">
        <f t="shared" ca="1" si="437"/>
        <v>#N/A</v>
      </c>
      <c r="AW683" s="91" t="e">
        <f t="shared" ca="1" si="438"/>
        <v>#N/A</v>
      </c>
      <c r="AX683" s="97" t="e">
        <f t="shared" ref="AX683" ca="1" si="463">-AX358</f>
        <v>#N/A</v>
      </c>
      <c r="AY683" s="91" t="e">
        <f t="shared" ca="1" si="441"/>
        <v>#N/A</v>
      </c>
    </row>
    <row r="684" spans="46:51">
      <c r="AT684" s="97">
        <f t="shared" ca="1" si="435"/>
        <v>-17.618206564094795</v>
      </c>
      <c r="AU684" s="91">
        <f t="shared" ca="1" si="436"/>
        <v>-15.926747862162165</v>
      </c>
      <c r="AV684" s="97" t="e">
        <f t="shared" ca="1" si="437"/>
        <v>#N/A</v>
      </c>
      <c r="AW684" s="91" t="e">
        <f t="shared" ca="1" si="438"/>
        <v>#N/A</v>
      </c>
      <c r="AX684" s="97" t="e">
        <f t="shared" ref="AX684" ca="1" si="464">-AX359</f>
        <v>#N/A</v>
      </c>
      <c r="AY684" s="91" t="e">
        <f t="shared" ca="1" si="441"/>
        <v>#N/A</v>
      </c>
    </row>
    <row r="685" spans="46:51">
      <c r="AT685" s="97">
        <f t="shared" ca="1" si="435"/>
        <v>-17.828277864045447</v>
      </c>
      <c r="AU685" s="91">
        <f t="shared" ca="1" si="436"/>
        <v>-15.926747862162163</v>
      </c>
      <c r="AV685" s="97" t="e">
        <f t="shared" ca="1" si="437"/>
        <v>#N/A</v>
      </c>
      <c r="AW685" s="91" t="e">
        <f t="shared" ca="1" si="438"/>
        <v>#N/A</v>
      </c>
      <c r="AX685" s="97" t="e">
        <f t="shared" ref="AX685" ca="1" si="465">-AX360</f>
        <v>#N/A</v>
      </c>
      <c r="AY685" s="91" t="e">
        <f t="shared" ca="1" si="441"/>
        <v>#N/A</v>
      </c>
    </row>
    <row r="686" spans="46:51">
      <c r="AT686" s="97">
        <f t="shared" ca="1" si="435"/>
        <v>-18.037256132380918</v>
      </c>
      <c r="AU686" s="91">
        <f t="shared" ca="1" si="436"/>
        <v>-15.926747862162159</v>
      </c>
      <c r="AV686" s="97" t="e">
        <f t="shared" ca="1" si="437"/>
        <v>#N/A</v>
      </c>
      <c r="AW686" s="91" t="e">
        <f t="shared" ca="1" si="438"/>
        <v>#N/A</v>
      </c>
      <c r="AX686" s="97" t="e">
        <f t="shared" ref="AX686" ca="1" si="466">-AX361</f>
        <v>#N/A</v>
      </c>
      <c r="AY686" s="91" t="e">
        <f t="shared" ca="1" si="441"/>
        <v>#N/A</v>
      </c>
    </row>
    <row r="687" spans="46:51">
      <c r="AT687" s="97">
        <f t="shared" ca="1" si="435"/>
        <v>-18.245178927530777</v>
      </c>
      <c r="AU687" s="91">
        <f t="shared" ca="1" si="436"/>
        <v>-15.926747862162156</v>
      </c>
      <c r="AV687" s="97" t="e">
        <f t="shared" ca="1" si="437"/>
        <v>#N/A</v>
      </c>
      <c r="AW687" s="91" t="e">
        <f t="shared" ca="1" si="438"/>
        <v>#N/A</v>
      </c>
      <c r="AX687" s="97" t="e">
        <f t="shared" ref="AX687" ca="1" si="467">-AX362</f>
        <v>#N/A</v>
      </c>
      <c r="AY687" s="91" t="e">
        <f t="shared" ca="1" si="441"/>
        <v>#N/A</v>
      </c>
    </row>
    <row r="688" spans="46:51">
      <c r="AT688" s="97">
        <f t="shared" ca="1" si="435"/>
        <v>-18.452081929557789</v>
      </c>
      <c r="AU688" s="91">
        <f t="shared" ca="1" si="436"/>
        <v>-15.926747862162157</v>
      </c>
      <c r="AV688" s="97" t="e">
        <f t="shared" ca="1" si="437"/>
        <v>#N/A</v>
      </c>
      <c r="AW688" s="91" t="e">
        <f t="shared" ca="1" si="438"/>
        <v>#N/A</v>
      </c>
      <c r="AX688" s="97" t="e">
        <f t="shared" ref="AX688" ca="1" si="468">-AX363</f>
        <v>#N/A</v>
      </c>
      <c r="AY688" s="91" t="e">
        <f t="shared" ca="1" si="441"/>
        <v>#N/A</v>
      </c>
    </row>
    <row r="689" spans="46:51">
      <c r="AT689" s="97">
        <f t="shared" ca="1" si="435"/>
        <v>-18.657999064680361</v>
      </c>
      <c r="AU689" s="91">
        <f t="shared" ca="1" si="436"/>
        <v>-15.926747862162157</v>
      </c>
      <c r="AV689" s="97" t="e">
        <f t="shared" ca="1" si="437"/>
        <v>#N/A</v>
      </c>
      <c r="AW689" s="91" t="e">
        <f t="shared" ca="1" si="438"/>
        <v>#N/A</v>
      </c>
      <c r="AX689" s="97" t="e">
        <f t="shared" ref="AX689" ca="1" si="469">-AX364</f>
        <v>#N/A</v>
      </c>
      <c r="AY689" s="91" t="e">
        <f t="shared" ca="1" si="441"/>
        <v>#N/A</v>
      </c>
    </row>
    <row r="690" spans="46:51">
      <c r="AT690" s="97">
        <f t="shared" ca="1" si="435"/>
        <v>-18.86296261951216</v>
      </c>
      <c r="AU690" s="91">
        <f t="shared" ca="1" si="436"/>
        <v>-15.926747862162157</v>
      </c>
      <c r="AV690" s="97" t="e">
        <f t="shared" ca="1" si="437"/>
        <v>#N/A</v>
      </c>
      <c r="AW690" s="91" t="e">
        <f t="shared" ca="1" si="438"/>
        <v>#N/A</v>
      </c>
      <c r="AX690" s="97" t="e">
        <f t="shared" ref="AX690" ca="1" si="470">-AX365</f>
        <v>#N/A</v>
      </c>
      <c r="AY690" s="91" t="e">
        <f t="shared" ca="1" si="441"/>
        <v>#N/A</v>
      </c>
    </row>
    <row r="691" spans="46:51">
      <c r="AT691" s="148">
        <f t="shared" ca="1" si="435"/>
        <v>-19.148547762858257</v>
      </c>
      <c r="AU691" s="133">
        <f t="shared" ca="1" si="436"/>
        <v>-15.994862255534933</v>
      </c>
      <c r="AV691" s="148" t="e">
        <f t="shared" ca="1" si="437"/>
        <v>#N/A</v>
      </c>
      <c r="AW691" s="133" t="e">
        <f t="shared" ca="1" si="438"/>
        <v>#N/A</v>
      </c>
      <c r="AX691" s="148" t="e">
        <f t="shared" ref="AX691" ca="1" si="471">-AX366</f>
        <v>#N/A</v>
      </c>
      <c r="AY691" s="133" t="e">
        <f t="shared" ca="1" si="441"/>
        <v>#N/A</v>
      </c>
    </row>
  </sheetData>
  <sheetProtection algorithmName="SHA-512" hashValue="TrRHoW9zp36Il3o00MuZvBfqjwBk9QhXjxNGbKh5NC49eQMBB0cB8SSHQ+pjNURpOrYlOTGDL7gw7CA01pEYpw==" saltValue="SyhsCz0dT8KHP4HPp4ZOxg==" spinCount="100000" sheet="1" objects="1" scenarios="1"/>
  <mergeCells count="13">
    <mergeCell ref="BH41:BJ41"/>
    <mergeCell ref="BK41:BM41"/>
    <mergeCell ref="C1:E1"/>
    <mergeCell ref="B35:E35"/>
    <mergeCell ref="F35:I35"/>
    <mergeCell ref="A13:B13"/>
    <mergeCell ref="A14:B14"/>
    <mergeCell ref="A1:B1"/>
    <mergeCell ref="D205:F205"/>
    <mergeCell ref="G205:J205"/>
    <mergeCell ref="B210:F210"/>
    <mergeCell ref="G210:I210"/>
    <mergeCell ref="B41:H41"/>
  </mergeCells>
  <phoneticPr fontId="18" type="noConversion"/>
  <conditionalFormatting sqref="C20:F32">
    <cfRule type="cellIs" dxfId="4" priority="6" operator="equal">
      <formula>TRUE</formula>
    </cfRule>
  </conditionalFormatting>
  <conditionalFormatting sqref="BQ43:BQ404">
    <cfRule type="cellIs" dxfId="3" priority="5" operator="equal">
      <formula>TRUE</formula>
    </cfRule>
  </conditionalFormatting>
  <conditionalFormatting sqref="BN43:BO404">
    <cfRule type="cellIs" dxfId="2" priority="3" operator="equal">
      <formula>TRUE</formula>
    </cfRule>
  </conditionalFormatting>
  <conditionalFormatting sqref="BP43:BP404">
    <cfRule type="cellIs" dxfId="1" priority="2" operator="equal">
      <formula>TRUE</formula>
    </cfRule>
  </conditionalFormatting>
  <conditionalFormatting sqref="BR43:BR404">
    <cfRule type="cellIs" dxfId="0" priority="1" operator="equal">
      <formula>TRUE</formula>
    </cfRule>
  </conditionalFormatting>
  <dataValidations count="7">
    <dataValidation type="list" allowBlank="1" showInputMessage="1" showErrorMessage="1" sqref="F208 I207:I208" xr:uid="{00000000-0002-0000-0400-000000000000}">
      <formula1>"Earth-Fixed,Ship-Fixed"</formula1>
    </dataValidation>
    <dataValidation type="list" allowBlank="1" showInputMessage="1" showErrorMessage="1" sqref="E208 H207:H208" xr:uid="{00000000-0002-0000-0400-000001000000}">
      <formula1>"Nautical,Seakeeping"</formula1>
    </dataValidation>
    <dataValidation type="list" allowBlank="1" showInputMessage="1" showErrorMessage="1" sqref="D207:D208 G207:G208" xr:uid="{00000000-0002-0000-0400-000002000000}">
      <formula1>"Coming,Going"</formula1>
    </dataValidation>
    <dataValidation allowBlank="1" showInputMessage="1" showErrorMessage="1" promptTitle="NOTE" prompt="Heading input is always taken as Nautical and Earth-Fixed" sqref="C207" xr:uid="{00000000-0002-0000-0400-000003000000}"/>
    <dataValidation type="list" allowBlank="1" showInputMessage="1" showErrorMessage="1" promptTitle="Angle Definition" prompt="This controls the angle scale surrounding the plot" sqref="E207" xr:uid="{00000000-0002-0000-0400-000004000000}">
      <formula1>"Nautical,Seakeeping"</formula1>
    </dataValidation>
    <dataValidation type="list" allowBlank="1" showInputMessage="1" showErrorMessage="1" promptTitle="Display System" prompt="This controls the plot orientation" sqref="F207" xr:uid="{00000000-0002-0000-0400-000005000000}">
      <formula1>"Earth-Fixed,Ship-Fixed"</formula1>
    </dataValidation>
    <dataValidation type="list" allowBlank="1" showInputMessage="1" showErrorMessage="1" sqref="C1" xr:uid="{4D43CDEE-05EC-4DDD-8340-62BA6EBB2A86}">
      <formula1>$E$4:$E$7</formula1>
    </dataValidation>
  </dataValidations>
  <pageMargins left="0.7" right="0.7" top="0.75" bottom="0.75" header="0.3" footer="0.3"/>
  <pageSetup paperSize="9" orientation="portrait" r:id="rId1"/>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3"/>
  <dimension ref="A1:B43"/>
  <sheetViews>
    <sheetView zoomScaleNormal="100" workbookViewId="0">
      <selection activeCell="B2" sqref="B2"/>
    </sheetView>
  </sheetViews>
  <sheetFormatPr defaultColWidth="9.140625" defaultRowHeight="15"/>
  <cols>
    <col min="1" max="1" width="2" style="76" customWidth="1"/>
    <col min="2" max="2" width="72.5703125" style="76" bestFit="1" customWidth="1"/>
    <col min="3" max="16384" width="9.140625" style="76"/>
  </cols>
  <sheetData>
    <row r="1" spans="1:2">
      <c r="A1" s="75" t="s">
        <v>163</v>
      </c>
    </row>
    <row r="2" spans="1:2">
      <c r="A2" s="75" t="s">
        <v>164</v>
      </c>
      <c r="B2" s="76" t="s">
        <v>165</v>
      </c>
    </row>
    <row r="3" spans="1:2">
      <c r="A3" s="75"/>
    </row>
    <row r="4" spans="1:2">
      <c r="A4" s="75" t="s">
        <v>166</v>
      </c>
    </row>
    <row r="5" spans="1:2">
      <c r="A5" s="75" t="s">
        <v>164</v>
      </c>
      <c r="B5" s="76" t="s">
        <v>167</v>
      </c>
    </row>
    <row r="6" spans="1:2">
      <c r="A6" s="75" t="s">
        <v>164</v>
      </c>
      <c r="B6" s="76" t="s">
        <v>168</v>
      </c>
    </row>
    <row r="7" spans="1:2">
      <c r="A7" s="76" t="s">
        <v>164</v>
      </c>
      <c r="B7" s="76" t="s">
        <v>169</v>
      </c>
    </row>
    <row r="8" spans="1:2">
      <c r="A8" s="76" t="s">
        <v>164</v>
      </c>
      <c r="B8" s="76" t="s">
        <v>170</v>
      </c>
    </row>
    <row r="9" spans="1:2" ht="30">
      <c r="A9" s="86" t="s">
        <v>164</v>
      </c>
      <c r="B9" s="185" t="s">
        <v>171</v>
      </c>
    </row>
    <row r="11" spans="1:2">
      <c r="A11" s="75" t="s">
        <v>172</v>
      </c>
    </row>
    <row r="12" spans="1:2">
      <c r="A12" s="76" t="s">
        <v>164</v>
      </c>
      <c r="B12" s="76" t="s">
        <v>173</v>
      </c>
    </row>
    <row r="13" spans="1:2" ht="30">
      <c r="A13" s="86" t="s">
        <v>164</v>
      </c>
      <c r="B13" s="119" t="s">
        <v>174</v>
      </c>
    </row>
    <row r="14" spans="1:2">
      <c r="A14" s="86" t="s">
        <v>164</v>
      </c>
      <c r="B14" s="119" t="s">
        <v>175</v>
      </c>
    </row>
    <row r="15" spans="1:2" ht="30">
      <c r="A15" s="86" t="s">
        <v>164</v>
      </c>
      <c r="B15" s="119" t="s">
        <v>176</v>
      </c>
    </row>
    <row r="17" spans="1:2">
      <c r="A17" s="75" t="s">
        <v>177</v>
      </c>
    </row>
    <row r="18" spans="1:2">
      <c r="A18" s="76" t="s">
        <v>164</v>
      </c>
      <c r="B18" s="76" t="s">
        <v>178</v>
      </c>
    </row>
    <row r="19" spans="1:2">
      <c r="A19" s="76" t="s">
        <v>164</v>
      </c>
      <c r="B19" s="76" t="s">
        <v>179</v>
      </c>
    </row>
    <row r="20" spans="1:2">
      <c r="A20" s="76" t="s">
        <v>164</v>
      </c>
      <c r="B20" s="76" t="s">
        <v>180</v>
      </c>
    </row>
    <row r="21" spans="1:2" ht="30">
      <c r="A21" s="86" t="s">
        <v>164</v>
      </c>
      <c r="B21" s="119" t="s">
        <v>181</v>
      </c>
    </row>
    <row r="22" spans="1:2">
      <c r="A22" s="86" t="s">
        <v>164</v>
      </c>
      <c r="B22" s="119" t="s">
        <v>182</v>
      </c>
    </row>
    <row r="24" spans="1:2">
      <c r="A24" s="75" t="s">
        <v>183</v>
      </c>
    </row>
    <row r="25" spans="1:2">
      <c r="A25" s="86" t="s">
        <v>164</v>
      </c>
      <c r="B25" s="87" t="s">
        <v>184</v>
      </c>
    </row>
    <row r="26" spans="1:2">
      <c r="A26" s="86" t="s">
        <v>164</v>
      </c>
      <c r="B26" s="87" t="s">
        <v>185</v>
      </c>
    </row>
    <row r="27" spans="1:2" ht="45">
      <c r="A27" s="86" t="s">
        <v>164</v>
      </c>
      <c r="B27" s="88" t="s">
        <v>186</v>
      </c>
    </row>
    <row r="28" spans="1:2">
      <c r="A28" s="86" t="s">
        <v>164</v>
      </c>
      <c r="B28" s="89" t="s">
        <v>187</v>
      </c>
    </row>
    <row r="29" spans="1:2">
      <c r="A29" s="86" t="s">
        <v>164</v>
      </c>
      <c r="B29" s="90" t="s">
        <v>188</v>
      </c>
    </row>
    <row r="31" spans="1:2">
      <c r="A31" s="75" t="s">
        <v>189</v>
      </c>
    </row>
    <row r="32" spans="1:2">
      <c r="A32" s="76" t="s">
        <v>164</v>
      </c>
      <c r="B32" s="90" t="s">
        <v>190</v>
      </c>
    </row>
    <row r="33" spans="1:2">
      <c r="A33" s="76" t="s">
        <v>164</v>
      </c>
      <c r="B33" s="90" t="s">
        <v>191</v>
      </c>
    </row>
    <row r="34" spans="1:2">
      <c r="A34" s="76" t="s">
        <v>164</v>
      </c>
      <c r="B34" s="89" t="s">
        <v>192</v>
      </c>
    </row>
    <row r="35" spans="1:2">
      <c r="A35" s="76" t="s">
        <v>164</v>
      </c>
      <c r="B35" s="89" t="s">
        <v>193</v>
      </c>
    </row>
    <row r="36" spans="1:2">
      <c r="A36" s="76" t="s">
        <v>164</v>
      </c>
      <c r="B36" s="89" t="s">
        <v>194</v>
      </c>
    </row>
    <row r="37" spans="1:2">
      <c r="A37" s="76" t="s">
        <v>164</v>
      </c>
      <c r="B37" s="89" t="s">
        <v>195</v>
      </c>
    </row>
    <row r="38" spans="1:2">
      <c r="A38" s="76" t="s">
        <v>164</v>
      </c>
      <c r="B38" s="89" t="s">
        <v>196</v>
      </c>
    </row>
    <row r="39" spans="1:2">
      <c r="A39" s="76" t="s">
        <v>164</v>
      </c>
      <c r="B39" s="89" t="s">
        <v>197</v>
      </c>
    </row>
    <row r="40" spans="1:2">
      <c r="A40" s="76" t="s">
        <v>164</v>
      </c>
      <c r="B40" s="87" t="s">
        <v>198</v>
      </c>
    </row>
    <row r="42" spans="1:2">
      <c r="A42" s="75" t="s">
        <v>199</v>
      </c>
    </row>
    <row r="43" spans="1:2">
      <c r="A43" s="76" t="s">
        <v>164</v>
      </c>
      <c r="B43" s="87" t="s">
        <v>200</v>
      </c>
    </row>
  </sheetData>
  <sheetProtection algorithmName="SHA-512" hashValue="GIfu5UVKYKF9eLGTclqstS+baZ2u36ZP0ZW7Y64L7tPeVRkIb93yQsH4ORj6u2XIXQ0ZFg/UZJK6fwoKMg0DCA==" saltValue="1P+Xbhylf/4Agflec2GBjg==" spinCount="100000" sheet="1" objects="1" scenarios="1"/>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4</vt:i4>
      </vt:variant>
    </vt:vector>
  </HeadingPairs>
  <TitlesOfParts>
    <vt:vector size="11" baseType="lpstr">
      <vt:lpstr>Polar Overview (dark mode)</vt:lpstr>
      <vt:lpstr>Polar Overview</vt:lpstr>
      <vt:lpstr>Overview (dark mode)</vt:lpstr>
      <vt:lpstr>Overview</vt:lpstr>
      <vt:lpstr>Tphi estimator</vt:lpstr>
      <vt:lpstr>Calculations</vt:lpstr>
      <vt:lpstr>Change log</vt:lpstr>
      <vt:lpstr>Overview!Print_Area</vt:lpstr>
      <vt:lpstr>'Overview (dark mode)'!Print_Area</vt:lpstr>
      <vt:lpstr>'Polar Overview'!Print_Area</vt:lpstr>
      <vt:lpstr>'Polar Overview (dark mode)'!Print_Area</vt:lpstr>
    </vt:vector>
  </TitlesOfParts>
  <Manager/>
  <Company>MARIN</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Grin, Rob</dc:creator>
  <cp:keywords/>
  <dc:description/>
  <cp:lastModifiedBy>Taylor, John</cp:lastModifiedBy>
  <cp:revision/>
  <dcterms:created xsi:type="dcterms:W3CDTF">2021-12-06T16:28:38Z</dcterms:created>
  <dcterms:modified xsi:type="dcterms:W3CDTF">2023-02-02T16:01:36Z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Jet Reports Function Literals">
    <vt:lpwstr>,	;	,	{	}	[@[{0}]]	1033	1033</vt:lpwstr>
  </property>
</Properties>
</file>